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Nair\Documents\My_DOcument on 61121\My Doc\Projects\Financial Analysis\Excel\From portal as of 26-Jul-2020\"/>
    </mc:Choice>
  </mc:AlternateContent>
  <bookViews>
    <workbookView xWindow="660" yWindow="-240" windowWidth="7785" windowHeight="9165" tabRatio="735" activeTab="1"/>
  </bookViews>
  <sheets>
    <sheet name="PQ Questionnaire Instructions" sheetId="31" r:id="rId1"/>
    <sheet name="PQ Questionnaire" sheetId="12" r:id="rId2"/>
    <sheet name="Currency Data" sheetId="13" state="hidden" r:id="rId3"/>
    <sheet name="Country Rating" sheetId="15" state="hidden" r:id="rId4"/>
    <sheet name="Industries" sheetId="22" r:id="rId5"/>
    <sheet name="Industry Financial Info" sheetId="21" state="hidden" r:id="rId6"/>
    <sheet name="Automatic Disqualifiers" sheetId="26" state="hidden" r:id="rId7"/>
    <sheet name="Category Contractors" sheetId="29" state="hidden" r:id="rId8"/>
    <sheet name="Category Vendors" sheetId="30" state="hidden" r:id="rId9"/>
    <sheet name="Category Consolidated" sheetId="32" r:id="rId10"/>
    <sheet name="Category" sheetId="28" state="hidden" r:id="rId11"/>
    <sheet name="Calender" sheetId="24" state="hidden" r:id="rId12"/>
    <sheet name="AFSYearCalc" sheetId="33" state="hidden" r:id="rId13"/>
  </sheets>
  <externalReferences>
    <externalReference r:id="rId14"/>
  </externalReferences>
  <definedNames>
    <definedName name="_xlnm._FilterDatabase" localSheetId="10" hidden="1">Category!$C$4:$L$86</definedName>
    <definedName name="Category" localSheetId="7">[1]Category!$C$5:$C$83</definedName>
    <definedName name="Category" localSheetId="8">[1]Category!$C$5:$C$83</definedName>
    <definedName name="Category">Category!$C$5:$C$83</definedName>
    <definedName name="Category_Contractors">'Category Contractors'!$B$3:$B$82</definedName>
    <definedName name="Category_Vendors">'Category Vendors'!$B$3:$B$127</definedName>
    <definedName name="Country" localSheetId="7">'[1]Country Rating'!$A$5:$A$116</definedName>
    <definedName name="Country" localSheetId="8">'[1]Country Rating'!$A$5:$A$116</definedName>
    <definedName name="Country">'Country Rating'!$A$4:$A$115</definedName>
    <definedName name="Currency" localSheetId="7">[1]Currency_Data!$B$4:$B$5</definedName>
    <definedName name="Currency" localSheetId="8">[1]Currency_Data!$B$4:$B$5</definedName>
    <definedName name="Currency">'Currency Data'!$B$4:$B$167</definedName>
    <definedName name="Currency_ID" localSheetId="7">[1]Currency_Data!#REF!</definedName>
    <definedName name="Currency_ID" localSheetId="8">[1]Currency_Data!#REF!</definedName>
    <definedName name="Currency_ID">'Currency Data'!#REF!</definedName>
    <definedName name="_xlnm.Print_Area" localSheetId="7">'Category Contractors'!$A$1:$K$82</definedName>
    <definedName name="_xlnm.Print_Area" localSheetId="8">'Category Vendors'!$A$1:$H$127</definedName>
    <definedName name="_xlnm.Print_Titles" localSheetId="7">'Category Contractors'!$1:$2</definedName>
    <definedName name="_xlnm.Print_Titles" localSheetId="8">'Category Vendors'!$1:$2</definedName>
  </definedNames>
  <calcPr calcId="162913"/>
</workbook>
</file>

<file path=xl/calcChain.xml><?xml version="1.0" encoding="utf-8"?>
<calcChain xmlns="http://schemas.openxmlformats.org/spreadsheetml/2006/main">
  <c r="E4" i="12" l="1"/>
  <c r="H8" i="12" l="1"/>
  <c r="I2" i="12" l="1"/>
  <c r="H72" i="12" l="1"/>
  <c r="H71" i="12" l="1"/>
  <c r="G72" i="12" l="1"/>
  <c r="F72" i="12" l="1"/>
  <c r="G71" i="12" l="1"/>
  <c r="F71" i="12" l="1"/>
  <c r="B3" i="33" l="1"/>
  <c r="E3" i="33" s="1"/>
  <c r="F3" i="12" s="1"/>
  <c r="B4" i="33"/>
  <c r="E4" i="33" s="1"/>
  <c r="H15" i="12" s="1"/>
  <c r="D3" i="33" l="1"/>
  <c r="B6" i="33"/>
  <c r="B8" i="33" s="1"/>
  <c r="B9" i="33" s="1"/>
  <c r="G16" i="12" l="1"/>
  <c r="J40" i="12" l="1"/>
  <c r="H14" i="12" l="1"/>
  <c r="C11" i="26" l="1"/>
  <c r="C10" i="26"/>
  <c r="P14" i="12"/>
  <c r="J39" i="12"/>
  <c r="B8" i="22"/>
  <c r="C8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B21" i="22"/>
  <c r="C21" i="22"/>
  <c r="B22" i="22"/>
  <c r="C22" i="22"/>
  <c r="B23" i="22"/>
  <c r="C23" i="22"/>
  <c r="B24" i="22"/>
  <c r="C24" i="22"/>
  <c r="B25" i="22"/>
  <c r="C25" i="22"/>
  <c r="B26" i="22"/>
  <c r="C26" i="22"/>
  <c r="B27" i="22"/>
  <c r="C27" i="22"/>
  <c r="B28" i="22"/>
  <c r="C28" i="22"/>
  <c r="B29" i="22"/>
  <c r="C29" i="22"/>
  <c r="B30" i="22"/>
  <c r="C30" i="22"/>
  <c r="B31" i="22"/>
  <c r="C31" i="22"/>
  <c r="B32" i="22"/>
  <c r="C32" i="22"/>
  <c r="B33" i="22"/>
  <c r="C33" i="22"/>
  <c r="B34" i="22"/>
  <c r="C34" i="22"/>
  <c r="B35" i="22"/>
  <c r="C35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B47" i="22"/>
  <c r="C47" i="22"/>
  <c r="B48" i="22"/>
  <c r="C48" i="22"/>
  <c r="B49" i="22"/>
  <c r="C49" i="22"/>
  <c r="B50" i="22"/>
  <c r="C50" i="22"/>
  <c r="B51" i="22"/>
  <c r="C51" i="22"/>
  <c r="B52" i="22"/>
  <c r="C52" i="22"/>
  <c r="B53" i="22"/>
  <c r="C53" i="22"/>
  <c r="B54" i="22"/>
  <c r="C54" i="22"/>
  <c r="B55" i="22"/>
  <c r="C55" i="22"/>
  <c r="B56" i="22"/>
  <c r="C56" i="22"/>
  <c r="B57" i="22"/>
  <c r="C57" i="22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B69" i="22"/>
  <c r="C69" i="22"/>
  <c r="B70" i="22"/>
  <c r="C70" i="22"/>
  <c r="B71" i="22"/>
  <c r="C71" i="22"/>
  <c r="B72" i="22"/>
  <c r="C72" i="22"/>
  <c r="B73" i="22"/>
  <c r="C73" i="22"/>
  <c r="B74" i="22"/>
  <c r="C74" i="22"/>
  <c r="B75" i="22"/>
  <c r="C75" i="22"/>
  <c r="B76" i="22"/>
  <c r="C76" i="22"/>
  <c r="B77" i="22"/>
  <c r="C77" i="22"/>
  <c r="B78" i="22"/>
  <c r="C78" i="22"/>
  <c r="B79" i="22"/>
  <c r="C79" i="22"/>
  <c r="B80" i="22"/>
  <c r="C80" i="22"/>
  <c r="B81" i="22"/>
  <c r="C81" i="22"/>
  <c r="B82" i="22"/>
  <c r="C82" i="22"/>
  <c r="B83" i="22"/>
  <c r="C83" i="22"/>
  <c r="B84" i="22"/>
  <c r="C84" i="22"/>
  <c r="B85" i="22"/>
  <c r="C85" i="22"/>
  <c r="B86" i="22"/>
  <c r="C86" i="22"/>
  <c r="B87" i="22"/>
  <c r="C87" i="22"/>
  <c r="B88" i="22"/>
  <c r="C88" i="22"/>
  <c r="B89" i="22"/>
  <c r="C89" i="22"/>
  <c r="B90" i="22"/>
  <c r="C90" i="22"/>
  <c r="B91" i="22"/>
  <c r="C91" i="22"/>
  <c r="B92" i="22"/>
  <c r="C92" i="22"/>
  <c r="B93" i="22"/>
  <c r="C93" i="22"/>
  <c r="B94" i="22"/>
  <c r="C94" i="22"/>
  <c r="B95" i="22"/>
  <c r="C95" i="22"/>
  <c r="B96" i="22"/>
  <c r="C96" i="22"/>
  <c r="B97" i="22"/>
  <c r="C97" i="22"/>
  <c r="B98" i="22"/>
  <c r="C98" i="22"/>
  <c r="B99" i="22"/>
  <c r="C99" i="22"/>
  <c r="B100" i="22"/>
  <c r="C100" i="22"/>
  <c r="B101" i="22"/>
  <c r="C101" i="22"/>
  <c r="B102" i="22"/>
  <c r="C102" i="22"/>
  <c r="B103" i="22"/>
  <c r="C103" i="22"/>
  <c r="B104" i="22"/>
  <c r="C104" i="22"/>
  <c r="B105" i="22"/>
  <c r="C105" i="22"/>
  <c r="B106" i="22"/>
  <c r="C106" i="22"/>
  <c r="B107" i="22"/>
  <c r="C107" i="22"/>
  <c r="B108" i="22"/>
  <c r="C108" i="22"/>
  <c r="B109" i="22"/>
  <c r="C109" i="22"/>
  <c r="B110" i="22"/>
  <c r="C110" i="22"/>
  <c r="B111" i="22"/>
  <c r="C111" i="22"/>
  <c r="B112" i="22"/>
  <c r="C112" i="22"/>
  <c r="B113" i="22"/>
  <c r="C113" i="22"/>
  <c r="B114" i="22"/>
  <c r="C114" i="22"/>
  <c r="B115" i="22"/>
  <c r="C115" i="22"/>
  <c r="B116" i="22"/>
  <c r="C116" i="22"/>
  <c r="B117" i="22"/>
  <c r="C117" i="22"/>
  <c r="C7" i="22"/>
  <c r="B7" i="22"/>
  <c r="H21" i="12"/>
  <c r="P21" i="12" s="1"/>
  <c r="H20" i="12"/>
  <c r="P20" i="12" s="1"/>
  <c r="H19" i="12"/>
  <c r="P19" i="12" s="1"/>
  <c r="P10" i="12"/>
  <c r="P15" i="12"/>
  <c r="E7" i="12" l="1"/>
  <c r="G127" i="30"/>
  <c r="G126" i="30"/>
  <c r="G125" i="30"/>
  <c r="G124" i="30"/>
  <c r="G123" i="30"/>
  <c r="G122" i="30"/>
  <c r="G121" i="30"/>
  <c r="G120" i="30"/>
  <c r="G119" i="30"/>
  <c r="G118" i="30"/>
  <c r="G117" i="30"/>
  <c r="G116" i="30"/>
  <c r="G115" i="30"/>
  <c r="G114" i="30"/>
  <c r="G113" i="30"/>
  <c r="G112" i="30"/>
  <c r="G111" i="30"/>
  <c r="G110" i="30"/>
  <c r="G109" i="30"/>
  <c r="G108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G86" i="30"/>
  <c r="G85" i="30"/>
  <c r="G84" i="30"/>
  <c r="G83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I3" i="30" l="1"/>
  <c r="L3" i="29"/>
  <c r="J4" i="29"/>
  <c r="J5" i="29"/>
  <c r="J6" i="29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J61" i="29"/>
  <c r="J62" i="29"/>
  <c r="J63" i="29"/>
  <c r="J64" i="29"/>
  <c r="J65" i="29"/>
  <c r="J66" i="29"/>
  <c r="J67" i="29"/>
  <c r="J68" i="29"/>
  <c r="J69" i="29"/>
  <c r="J70" i="29"/>
  <c r="J71" i="29"/>
  <c r="J72" i="29"/>
  <c r="J73" i="29"/>
  <c r="J74" i="29"/>
  <c r="J75" i="29"/>
  <c r="J76" i="29"/>
  <c r="J77" i="29"/>
  <c r="J78" i="29"/>
  <c r="J79" i="29"/>
  <c r="J80" i="29"/>
  <c r="J81" i="29"/>
  <c r="J82" i="29"/>
  <c r="C13" i="26" l="1"/>
  <c r="J41" i="12"/>
  <c r="G10" i="12"/>
  <c r="P39" i="12" l="1"/>
  <c r="C7" i="26" l="1"/>
  <c r="H12" i="12"/>
  <c r="P8" i="12"/>
  <c r="H65" i="12"/>
  <c r="O65" i="12" s="1"/>
  <c r="G65" i="12"/>
  <c r="N65" i="12" s="1"/>
  <c r="F65" i="12"/>
  <c r="M65" i="12" s="1"/>
  <c r="H58" i="12"/>
  <c r="O58" i="12" s="1"/>
  <c r="G58" i="12"/>
  <c r="N58" i="12" s="1"/>
  <c r="F58" i="12"/>
  <c r="M58" i="12" s="1"/>
  <c r="H67" i="12"/>
  <c r="O67" i="12" s="1"/>
  <c r="G67" i="12"/>
  <c r="N67" i="12" s="1"/>
  <c r="F67" i="12"/>
  <c r="M67" i="12" s="1"/>
  <c r="P43" i="12"/>
  <c r="P41" i="12"/>
  <c r="J44" i="12"/>
  <c r="P44" i="12" s="1"/>
  <c r="J43" i="12"/>
  <c r="P40" i="12"/>
  <c r="J38" i="12"/>
  <c r="P38" i="12"/>
  <c r="P13" i="12"/>
  <c r="P11" i="12"/>
  <c r="P3" i="12" l="1"/>
  <c r="P16" i="12"/>
  <c r="P12" i="12"/>
  <c r="G13" i="12"/>
  <c r="G11" i="12"/>
  <c r="J45" i="12"/>
  <c r="C4" i="26" l="1"/>
  <c r="C8" i="26"/>
  <c r="C9" i="26"/>
  <c r="C6" i="26"/>
  <c r="M66" i="12"/>
  <c r="N66" i="12"/>
  <c r="O66" i="12"/>
  <c r="M69" i="12"/>
  <c r="N69" i="12"/>
  <c r="O69" i="12"/>
  <c r="M70" i="12"/>
  <c r="N70" i="12"/>
  <c r="O70" i="12"/>
  <c r="M73" i="12"/>
  <c r="N73" i="12"/>
  <c r="O73" i="12"/>
  <c r="M74" i="12"/>
  <c r="N74" i="12"/>
  <c r="O74" i="12"/>
  <c r="M75" i="12"/>
  <c r="N75" i="12"/>
  <c r="O75" i="12"/>
  <c r="M76" i="12"/>
  <c r="N76" i="12"/>
  <c r="O76" i="12"/>
  <c r="M77" i="12"/>
  <c r="N77" i="12"/>
  <c r="O77" i="12"/>
  <c r="M78" i="12"/>
  <c r="N78" i="12"/>
  <c r="O78" i="12"/>
  <c r="M81" i="12"/>
  <c r="N81" i="12"/>
  <c r="O81" i="12"/>
  <c r="I66" i="12"/>
  <c r="J66" i="12"/>
  <c r="K66" i="12"/>
  <c r="I69" i="12"/>
  <c r="J69" i="12"/>
  <c r="K69" i="12"/>
  <c r="I70" i="12"/>
  <c r="J70" i="12"/>
  <c r="K70" i="12"/>
  <c r="I73" i="12"/>
  <c r="J73" i="12"/>
  <c r="K73" i="12"/>
  <c r="I74" i="12"/>
  <c r="J74" i="12"/>
  <c r="K74" i="12"/>
  <c r="I75" i="12"/>
  <c r="J75" i="12"/>
  <c r="K75" i="12"/>
  <c r="I76" i="12"/>
  <c r="J76" i="12"/>
  <c r="K76" i="12"/>
  <c r="I77" i="12"/>
  <c r="J77" i="12"/>
  <c r="K77" i="12"/>
  <c r="I78" i="12"/>
  <c r="J78" i="12"/>
  <c r="K78" i="12"/>
  <c r="I81" i="12"/>
  <c r="J81" i="12"/>
  <c r="K81" i="12"/>
  <c r="I59" i="12"/>
  <c r="J59" i="12"/>
  <c r="K59" i="12"/>
  <c r="I60" i="12"/>
  <c r="J60" i="12"/>
  <c r="K60" i="12"/>
  <c r="I61" i="12"/>
  <c r="J61" i="12"/>
  <c r="K61" i="12"/>
  <c r="I62" i="12"/>
  <c r="J62" i="12"/>
  <c r="K62" i="12"/>
  <c r="I63" i="12"/>
  <c r="J63" i="12"/>
  <c r="K63" i="12"/>
  <c r="I64" i="12"/>
  <c r="J64" i="12"/>
  <c r="K64" i="12"/>
  <c r="N57" i="12"/>
  <c r="O57" i="12"/>
  <c r="N59" i="12"/>
  <c r="O59" i="12"/>
  <c r="N60" i="12"/>
  <c r="O60" i="12"/>
  <c r="N61" i="12"/>
  <c r="O61" i="12"/>
  <c r="N62" i="12"/>
  <c r="O62" i="12"/>
  <c r="N63" i="12"/>
  <c r="O63" i="12"/>
  <c r="N64" i="12"/>
  <c r="O64" i="12"/>
  <c r="M59" i="12"/>
  <c r="M60" i="12"/>
  <c r="M61" i="12"/>
  <c r="M62" i="12"/>
  <c r="M63" i="12"/>
  <c r="M64" i="12"/>
  <c r="M50" i="12"/>
  <c r="N50" i="12"/>
  <c r="O50" i="12"/>
  <c r="M51" i="12"/>
  <c r="N51" i="12"/>
  <c r="O51" i="12"/>
  <c r="M52" i="12"/>
  <c r="N52" i="12"/>
  <c r="O52" i="12"/>
  <c r="M53" i="12"/>
  <c r="N53" i="12"/>
  <c r="O53" i="12"/>
  <c r="M54" i="12"/>
  <c r="N54" i="12"/>
  <c r="O54" i="12"/>
  <c r="M55" i="12"/>
  <c r="N55" i="12"/>
  <c r="O55" i="12"/>
  <c r="M56" i="12"/>
  <c r="N56" i="12"/>
  <c r="O56" i="12"/>
  <c r="M57" i="12"/>
  <c r="N49" i="12"/>
  <c r="O49" i="12"/>
  <c r="M49" i="12"/>
  <c r="J49" i="12"/>
  <c r="K49" i="12"/>
  <c r="J50" i="12"/>
  <c r="K50" i="12"/>
  <c r="J51" i="12"/>
  <c r="K51" i="12"/>
  <c r="J52" i="12"/>
  <c r="K52" i="12"/>
  <c r="J53" i="12"/>
  <c r="K53" i="12"/>
  <c r="J54" i="12"/>
  <c r="K54" i="12"/>
  <c r="J55" i="12"/>
  <c r="K55" i="12"/>
  <c r="J56" i="12"/>
  <c r="K56" i="12"/>
  <c r="J57" i="12"/>
  <c r="K57" i="12"/>
  <c r="I50" i="12"/>
  <c r="I51" i="12"/>
  <c r="I52" i="12"/>
  <c r="I53" i="12"/>
  <c r="I54" i="12"/>
  <c r="I55" i="12"/>
  <c r="I56" i="12"/>
  <c r="I57" i="12"/>
  <c r="I49" i="12"/>
  <c r="C5" i="26" l="1"/>
  <c r="M48" i="12"/>
  <c r="M1" i="12" s="1"/>
  <c r="N48" i="12"/>
  <c r="N1" i="12" s="1"/>
  <c r="O48" i="12"/>
  <c r="O1" i="12" s="1"/>
  <c r="C12" i="26" l="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88" i="21"/>
  <c r="F89" i="21"/>
  <c r="F90" i="21"/>
  <c r="F91" i="21"/>
  <c r="F92" i="21"/>
  <c r="F93" i="21"/>
  <c r="F94" i="21"/>
  <c r="F95" i="21"/>
  <c r="F96" i="21"/>
  <c r="F97" i="21"/>
  <c r="F98" i="21"/>
  <c r="F99" i="21"/>
  <c r="F100" i="21"/>
  <c r="F101" i="21"/>
  <c r="F102" i="21"/>
  <c r="F103" i="21"/>
  <c r="F104" i="21"/>
  <c r="F105" i="21"/>
  <c r="F106" i="21"/>
  <c r="F107" i="21"/>
  <c r="F108" i="21"/>
  <c r="F109" i="21"/>
  <c r="F110" i="21"/>
  <c r="F111" i="21"/>
  <c r="F112" i="21"/>
  <c r="F113" i="21"/>
  <c r="F114" i="21"/>
  <c r="F4" i="21"/>
  <c r="H47" i="12" l="1"/>
  <c r="G47" i="12"/>
  <c r="F47" i="12"/>
  <c r="K47" i="12" l="1"/>
  <c r="J47" i="12"/>
  <c r="I47" i="12"/>
  <c r="C16" i="26" l="1"/>
  <c r="C14" i="26"/>
  <c r="C15" i="26"/>
  <c r="C17" i="26" l="1"/>
  <c r="J42" i="12"/>
  <c r="P42" i="12" s="1"/>
  <c r="P4" i="12"/>
  <c r="P1" i="12" l="1"/>
  <c r="C2" i="12" s="1"/>
</calcChain>
</file>

<file path=xl/sharedStrings.xml><?xml version="1.0" encoding="utf-8"?>
<sst xmlns="http://schemas.openxmlformats.org/spreadsheetml/2006/main" count="1981" uniqueCount="1161">
  <si>
    <t>Input</t>
  </si>
  <si>
    <t>Net Income</t>
  </si>
  <si>
    <t>Balance Sheet Items</t>
  </si>
  <si>
    <t>Income Statement Items</t>
  </si>
  <si>
    <t>Investments in Marketable Securities</t>
  </si>
  <si>
    <t>Score</t>
  </si>
  <si>
    <t>Poor</t>
  </si>
  <si>
    <t>Average</t>
  </si>
  <si>
    <t>Good</t>
  </si>
  <si>
    <t>Excellent</t>
  </si>
  <si>
    <t>Currency</t>
  </si>
  <si>
    <t xml:space="preserve">Country </t>
  </si>
  <si>
    <t>Kuwait</t>
  </si>
  <si>
    <t>Applicant Details</t>
  </si>
  <si>
    <t>Unit</t>
  </si>
  <si>
    <t>Name</t>
  </si>
  <si>
    <t>Total Assets</t>
  </si>
  <si>
    <t>Interest Expense</t>
  </si>
  <si>
    <t>Fixed Assets</t>
  </si>
  <si>
    <t>USD</t>
  </si>
  <si>
    <t>Applicant name</t>
  </si>
  <si>
    <t>Cash and equivalents</t>
  </si>
  <si>
    <t>Other Assets</t>
  </si>
  <si>
    <t>Total Current Assets</t>
  </si>
  <si>
    <t>Total Current Liabilities</t>
  </si>
  <si>
    <t>Long-term Debt</t>
  </si>
  <si>
    <t>Total Liabilities (Debt)</t>
  </si>
  <si>
    <t>Revenue</t>
  </si>
  <si>
    <t>Cost of Sales (COGS)</t>
  </si>
  <si>
    <t>Total Shareholder's Equity</t>
  </si>
  <si>
    <t>Other Income</t>
  </si>
  <si>
    <t>Operating Income (EBIT)</t>
  </si>
  <si>
    <t>Income From Continuing Operations Before Tax (EBT)</t>
  </si>
  <si>
    <t>Cash Flow Statement Items</t>
  </si>
  <si>
    <t>Cash Flow From Operating Activities</t>
  </si>
  <si>
    <t>Financial Statements</t>
  </si>
  <si>
    <t>Other Current Assets</t>
  </si>
  <si>
    <t>Accounts Payable</t>
  </si>
  <si>
    <t>Other Current Liabilities</t>
  </si>
  <si>
    <t>Account Receivables</t>
  </si>
  <si>
    <t>Country</t>
  </si>
  <si>
    <t>Region</t>
  </si>
  <si>
    <t>Long-Term Rating</t>
  </si>
  <si>
    <t>Adj. Default Spread</t>
  </si>
  <si>
    <t>Country Risk Premium</t>
  </si>
  <si>
    <t>Albania</t>
  </si>
  <si>
    <t>Eastern Europe &amp; Russia</t>
  </si>
  <si>
    <t>B1</t>
  </si>
  <si>
    <t>Argentina</t>
  </si>
  <si>
    <t>Central and South America</t>
  </si>
  <si>
    <t>B3</t>
  </si>
  <si>
    <t>Armenia</t>
  </si>
  <si>
    <t>Ba2</t>
  </si>
  <si>
    <t>Australia</t>
  </si>
  <si>
    <t>Australia &amp; New Zealand</t>
  </si>
  <si>
    <t>Aaa</t>
  </si>
  <si>
    <t>Western Europe</t>
  </si>
  <si>
    <t>Azerbaijan</t>
  </si>
  <si>
    <t>Ba1</t>
  </si>
  <si>
    <t>Bahamas</t>
  </si>
  <si>
    <t>Caribbean</t>
  </si>
  <si>
    <t>A1</t>
  </si>
  <si>
    <t>Bahrain</t>
  </si>
  <si>
    <t>Middle East</t>
  </si>
  <si>
    <t>A2</t>
  </si>
  <si>
    <t>Barbados</t>
  </si>
  <si>
    <t>A3</t>
  </si>
  <si>
    <t>Belarus</t>
  </si>
  <si>
    <t>Aa1</t>
  </si>
  <si>
    <t>Belize</t>
  </si>
  <si>
    <t>Caa1</t>
  </si>
  <si>
    <t>Bermuda</t>
  </si>
  <si>
    <t>Bolivia</t>
  </si>
  <si>
    <t>Bosnia and Herzegovina</t>
  </si>
  <si>
    <t>B2</t>
  </si>
  <si>
    <t>Botswana</t>
  </si>
  <si>
    <t>Africa</t>
  </si>
  <si>
    <t>Brazil</t>
  </si>
  <si>
    <t>Bulgaria</t>
  </si>
  <si>
    <t>Baa3</t>
  </si>
  <si>
    <t>Cambodia</t>
  </si>
  <si>
    <t>Asia</t>
  </si>
  <si>
    <t>Canada</t>
  </si>
  <si>
    <t>North America</t>
  </si>
  <si>
    <t>Cayman Islands</t>
  </si>
  <si>
    <t>Aa3</t>
  </si>
  <si>
    <t>Chile</t>
  </si>
  <si>
    <t>China</t>
  </si>
  <si>
    <t>Colombia</t>
  </si>
  <si>
    <t>Costa Rica</t>
  </si>
  <si>
    <t>Croatia</t>
  </si>
  <si>
    <t>Baa2</t>
  </si>
  <si>
    <t>Cuba</t>
  </si>
  <si>
    <t>Czech Republic</t>
  </si>
  <si>
    <t>Denmark</t>
  </si>
  <si>
    <t>Dominican Republic</t>
  </si>
  <si>
    <t>Ecuador</t>
  </si>
  <si>
    <t>Egypt</t>
  </si>
  <si>
    <t>El Salvador</t>
  </si>
  <si>
    <t>Estonia</t>
  </si>
  <si>
    <t>Fiji Islands</t>
  </si>
  <si>
    <t>Guatemala</t>
  </si>
  <si>
    <t>Honduras</t>
  </si>
  <si>
    <t>Hong Kong</t>
  </si>
  <si>
    <t>Aa2</t>
  </si>
  <si>
    <t>Hungary</t>
  </si>
  <si>
    <t>Iceland</t>
  </si>
  <si>
    <t>Baa1</t>
  </si>
  <si>
    <t>India</t>
  </si>
  <si>
    <t>Indonesia</t>
  </si>
  <si>
    <t>Ba3</t>
  </si>
  <si>
    <t>Isle of Man</t>
  </si>
  <si>
    <t>Financial Center</t>
  </si>
  <si>
    <t>Israel</t>
  </si>
  <si>
    <t>Jamaica</t>
  </si>
  <si>
    <t>Japan</t>
  </si>
  <si>
    <t>Jordan</t>
  </si>
  <si>
    <t>Kazakhstan</t>
  </si>
  <si>
    <t>Korea</t>
  </si>
  <si>
    <t>Latvia</t>
  </si>
  <si>
    <t>Lebanon</t>
  </si>
  <si>
    <t>Lithuania</t>
  </si>
  <si>
    <t>Macao</t>
  </si>
  <si>
    <t>Malaysia</t>
  </si>
  <si>
    <t>Mauritius</t>
  </si>
  <si>
    <t>Mexico</t>
  </si>
  <si>
    <t>Moldova</t>
  </si>
  <si>
    <t>Mongolia</t>
  </si>
  <si>
    <t>Montenegro</t>
  </si>
  <si>
    <t>Morocco</t>
  </si>
  <si>
    <t>New Zealand</t>
  </si>
  <si>
    <t>Nicaragua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</si>
  <si>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</si>
  <si>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</si>
  <si>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</si>
  <si>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</si>
  <si>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</si>
  <si>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</si>
  <si>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</si>
  <si>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</si>
  <si>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</si>
  <si>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Qatar</t>
  </si>
  <si>
    <t>Romania</t>
  </si>
  <si>
    <t>Russia</t>
  </si>
  <si>
    <t>Saudi Arabia</t>
  </si>
  <si>
    <t>Singapore</t>
  </si>
  <si>
    <t>Slovakia</t>
  </si>
  <si>
    <t>South Africa</t>
  </si>
  <si>
    <t>St. Vincent &amp; the Grenadines</t>
  </si>
  <si>
    <t>Suriname</t>
  </si>
  <si>
    <t>Sweden</t>
  </si>
  <si>
    <t>Switzerland</t>
  </si>
  <si>
    <t>Taiwan</t>
  </si>
  <si>
    <t>Thailand</t>
  </si>
  <si>
    <t>Trinidad and Tobago</t>
  </si>
  <si>
    <t>Tunisia</t>
  </si>
  <si>
    <t>Turkey</t>
  </si>
  <si>
    <t>Ukraine</t>
  </si>
  <si>
    <t>United Arab Emirates</t>
  </si>
  <si>
    <t>United Kingdom</t>
  </si>
  <si>
    <t>United States of America</t>
  </si>
  <si>
    <t>Uruguay</t>
  </si>
  <si>
    <t>Venezuela</t>
  </si>
  <si>
    <t>Vietnam</t>
  </si>
  <si>
    <t>Source:</t>
  </si>
  <si>
    <t>http://pages.stern.nyu.edu/~adamodar/New_Home_Page/datafile/ctryprem.html</t>
  </si>
  <si>
    <t xml:space="preserve">Country ratings from Moodys </t>
  </si>
  <si>
    <t>KWD</t>
  </si>
  <si>
    <t>Curr : USD</t>
  </si>
  <si>
    <t>Name of main shareholder</t>
  </si>
  <si>
    <t>Value</t>
  </si>
  <si>
    <t>Angola</t>
  </si>
  <si>
    <t>Bangladesh</t>
  </si>
  <si>
    <t>Caa3</t>
  </si>
  <si>
    <t>WR</t>
  </si>
  <si>
    <t>Georgia</t>
  </si>
  <si>
    <t>Sri Lanka</t>
  </si>
  <si>
    <t>Last updated: January 2011</t>
  </si>
  <si>
    <t>Industry</t>
  </si>
  <si>
    <t>ROE %</t>
  </si>
  <si>
    <t>Net Profit Margin</t>
  </si>
  <si>
    <t>Ranking</t>
  </si>
  <si>
    <t>Profile</t>
  </si>
  <si>
    <t>Long Distance Carriers</t>
  </si>
  <si>
    <t>Information &amp; Delivery Services</t>
  </si>
  <si>
    <t>Application Software</t>
  </si>
  <si>
    <t>Copper</t>
  </si>
  <si>
    <t>Industrial Metals &amp; Minerals</t>
  </si>
  <si>
    <t>Diversified Computer Systems</t>
  </si>
  <si>
    <t>Shipping</t>
  </si>
  <si>
    <t>Cleaning Products</t>
  </si>
  <si>
    <t>Insurance Brokers</t>
  </si>
  <si>
    <t>Personal Computers</t>
  </si>
  <si>
    <t>Steel &amp; Iron</t>
  </si>
  <si>
    <t>Metal Fabrication</t>
  </si>
  <si>
    <t>Networking &amp; Communication Devices</t>
  </si>
  <si>
    <t>Gas Utilities</t>
  </si>
  <si>
    <t>Management Services</t>
  </si>
  <si>
    <t>Processed &amp; Packaged Goods</t>
  </si>
  <si>
    <t>Oil &amp; Gas Drilling &amp; Exploration</t>
  </si>
  <si>
    <t>Oil &amp; Gas Equipment &amp; Services</t>
  </si>
  <si>
    <t>Major Integrated Oil &amp; Gas</t>
  </si>
  <si>
    <t>Technical &amp; System Software</t>
  </si>
  <si>
    <t>Independent Oil &amp; Gas</t>
  </si>
  <si>
    <t>Telecom Services - Foreign</t>
  </si>
  <si>
    <t>Education &amp; Training Services</t>
  </si>
  <si>
    <t>Diversified Machinery</t>
  </si>
  <si>
    <t>Industrial Electrical Equipment</t>
  </si>
  <si>
    <t>Oil &amp; Gas Refining &amp; Marketing</t>
  </si>
  <si>
    <t>Trucks &amp; Other Vehicles</t>
  </si>
  <si>
    <t>Lodging</t>
  </si>
  <si>
    <t>Medical Practitioners</t>
  </si>
  <si>
    <t>Oil &amp; Gas Pipelines</t>
  </si>
  <si>
    <t>Telecom Services - Domestic</t>
  </si>
  <si>
    <t>Heavy Construction</t>
  </si>
  <si>
    <t>Small Tools &amp; Accessories</t>
  </si>
  <si>
    <t>Business Software &amp; Services</t>
  </si>
  <si>
    <t>Home Health Care</t>
  </si>
  <si>
    <t>Industrial Equipment Wholesale</t>
  </si>
  <si>
    <t>Cement</t>
  </si>
  <si>
    <t>Internet Service Providers</t>
  </si>
  <si>
    <t>Medical Instruments &amp; Supplies</t>
  </si>
  <si>
    <t>Industrial Equipment &amp; Components</t>
  </si>
  <si>
    <t>Pollution &amp; Treatment Controls</t>
  </si>
  <si>
    <t>Electric Utilities</t>
  </si>
  <si>
    <t>Data Storage Devices</t>
  </si>
  <si>
    <t>Communication Equipment</t>
  </si>
  <si>
    <t>Computer Peripherals</t>
  </si>
  <si>
    <t>Life Insurance</t>
  </si>
  <si>
    <t>Semiconductor Equipment &amp; Materials</t>
  </si>
  <si>
    <t>Packaging &amp; Containers</t>
  </si>
  <si>
    <t>Property &amp; Casualty Insurance</t>
  </si>
  <si>
    <t>Medical Appliances &amp; Equipment</t>
  </si>
  <si>
    <t>Waste Management</t>
  </si>
  <si>
    <t>Advertising Agencies</t>
  </si>
  <si>
    <t>Chemicals - Major Diversified</t>
  </si>
  <si>
    <t>Machine Tools &amp; Accessories</t>
  </si>
  <si>
    <t>Diversified Electronics</t>
  </si>
  <si>
    <t>Air Services, Other</t>
  </si>
  <si>
    <t>Health Care Plans</t>
  </si>
  <si>
    <t>Security Software &amp; Services</t>
  </si>
  <si>
    <t>Farm &amp; Construction Machinery</t>
  </si>
  <si>
    <t>Specialty Chemicals</t>
  </si>
  <si>
    <t>Business Services</t>
  </si>
  <si>
    <t>Accident &amp; Health Insurance</t>
  </si>
  <si>
    <t>Electronics Wholesale</t>
  </si>
  <si>
    <t>Appliances</t>
  </si>
  <si>
    <t>Semiconductor - Integrated Circuits</t>
  </si>
  <si>
    <t>Medical Equipment Wholesale</t>
  </si>
  <si>
    <t>Staffing &amp; Outsourcing Services</t>
  </si>
  <si>
    <t>Property Management</t>
  </si>
  <si>
    <t>Scientific &amp; Technical Instruments</t>
  </si>
  <si>
    <t>Technical Services</t>
  </si>
  <si>
    <t>Paper &amp; Paper Products</t>
  </si>
  <si>
    <t>Internet Information Providers</t>
  </si>
  <si>
    <t>Beverages - Soft Drinks</t>
  </si>
  <si>
    <t>Information Technology Services</t>
  </si>
  <si>
    <t>Specialized Health Services</t>
  </si>
  <si>
    <t>Diversified Communication Services</t>
  </si>
  <si>
    <t>General Contractors</t>
  </si>
  <si>
    <t>Security &amp; Protection Services</t>
  </si>
  <si>
    <t>Basic Materials Wholesale</t>
  </si>
  <si>
    <t>Marketing Services</t>
  </si>
  <si>
    <t>Internet Software &amp; Services</t>
  </si>
  <si>
    <t>Office Supplies</t>
  </si>
  <si>
    <t>Research Services</t>
  </si>
  <si>
    <t>Air Delivery &amp; Freight Services</t>
  </si>
  <si>
    <t>Electronic Equipment</t>
  </si>
  <si>
    <t>Rental &amp; Leasing Services</t>
  </si>
  <si>
    <t>Aluminum</t>
  </si>
  <si>
    <t>Wireless Communications</t>
  </si>
  <si>
    <t>Healthcare Information Services</t>
  </si>
  <si>
    <t>Business Equipment</t>
  </si>
  <si>
    <t>Processing Systems &amp; Products</t>
  </si>
  <si>
    <t>Building Materials Wholesale</t>
  </si>
  <si>
    <t>Computers Wholesale</t>
  </si>
  <si>
    <t>Rubber &amp; Plastics</t>
  </si>
  <si>
    <t>Computer Based Systems</t>
  </si>
  <si>
    <t>Lumber, Wood Production</t>
  </si>
  <si>
    <t>Trucking</t>
  </si>
  <si>
    <t>Nonmetallic Mineral Mining</t>
  </si>
  <si>
    <t>Semiconductor - Broad Line</t>
  </si>
  <si>
    <t>General Building Materials</t>
  </si>
  <si>
    <t>Semiconductor - Specialized</t>
  </si>
  <si>
    <t>Real Estate Development</t>
  </si>
  <si>
    <t>Printed Circuit Boards</t>
  </si>
  <si>
    <t>CATV Systems</t>
  </si>
  <si>
    <t>Water Utilities</t>
  </si>
  <si>
    <t>Major Airlines</t>
  </si>
  <si>
    <t>Diagnostic Substances</t>
  </si>
  <si>
    <t>Semiconductor- Memory Chips</t>
  </si>
  <si>
    <t>Manufactured Housing</t>
  </si>
  <si>
    <t>Residential Construction</t>
  </si>
  <si>
    <t>Surety &amp; Title Insurance</t>
  </si>
  <si>
    <t>Weightage</t>
  </si>
  <si>
    <t>Yahoo finance</t>
  </si>
  <si>
    <t>http://biz.yahoo.com/p/sum_conameu.html</t>
  </si>
  <si>
    <t>Below Average</t>
  </si>
  <si>
    <t>Industry Rating Information</t>
  </si>
  <si>
    <t>Code</t>
  </si>
  <si>
    <t>Required Documentation Checklist</t>
  </si>
  <si>
    <t>Do you have the following documents available for submission?</t>
  </si>
  <si>
    <t>Year t Error Count</t>
  </si>
  <si>
    <t>Year t-1 Error Count</t>
  </si>
  <si>
    <t>Year t-2 Error Count</t>
  </si>
  <si>
    <t>Year of latest Annual Financial Statement submitted?</t>
  </si>
  <si>
    <t>-</t>
  </si>
  <si>
    <t>Applicant country</t>
  </si>
  <si>
    <t>Enter code:</t>
  </si>
  <si>
    <t>2) Input corresponding code into the pre-qualification questionnaire</t>
  </si>
  <si>
    <t>1) Identify industry from the list below</t>
  </si>
  <si>
    <t>Instructions:</t>
  </si>
  <si>
    <t>Date of submission:</t>
  </si>
  <si>
    <t>Jan</t>
  </si>
  <si>
    <t>Month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</si>
  <si>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</si>
  <si>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</si>
  <si>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</si>
  <si>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</si>
  <si>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</si>
  <si>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</si>
  <si>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</si>
  <si>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</si>
  <si>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</si>
  <si>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</si>
  <si>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</si>
  <si>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1. How many years of Annual Financial Statements are you submitting?</t>
  </si>
  <si>
    <t>4. Do the Annual Financial Statements include the Notes to Accounts?</t>
  </si>
  <si>
    <t>5. Are all documents in either English or Arabic language</t>
  </si>
  <si>
    <t>3.1 Please provide name of Auditor</t>
  </si>
  <si>
    <t>ERRORS:</t>
  </si>
  <si>
    <t>Automatically Disqualified?
0 = False, 1 = True</t>
  </si>
  <si>
    <t>Error</t>
  </si>
  <si>
    <t>Latest year of Annual Financial Statements too old</t>
  </si>
  <si>
    <t>No Annual Financial Statements submitted</t>
  </si>
  <si>
    <t>Document not in English or Arabic language</t>
  </si>
  <si>
    <t>3. Is the latest year of Annual Financial Statements you are submitting audited?</t>
  </si>
  <si>
    <t>1.1 Please provide a reason why you are submitting less than 3 years</t>
  </si>
  <si>
    <t>Reason for submitting less than 3 years AFS not acceptable</t>
  </si>
  <si>
    <t>Weight in partnership</t>
  </si>
  <si>
    <t>%</t>
  </si>
  <si>
    <t>Category</t>
  </si>
  <si>
    <t>Description</t>
  </si>
  <si>
    <t>Importance</t>
  </si>
  <si>
    <t>KWD M</t>
  </si>
  <si>
    <t>USD M</t>
  </si>
  <si>
    <t>Period (months)</t>
  </si>
  <si>
    <t>Annual USD M</t>
  </si>
  <si>
    <t>Range M KWD</t>
  </si>
  <si>
    <t>Range M$</t>
  </si>
  <si>
    <t>Criticality</t>
  </si>
  <si>
    <t>Local</t>
  </si>
  <si>
    <t>http://www.oanda.com/currency/historical-rates</t>
  </si>
  <si>
    <t>1M</t>
  </si>
  <si>
    <t>Tanks - Construction of New Mega Storage Tanks</t>
  </si>
  <si>
    <t>1A</t>
  </si>
  <si>
    <t>Tanks - Construction of New Major Storage Tanks</t>
  </si>
  <si>
    <t>1B</t>
  </si>
  <si>
    <t>Tanks - Construction of New Minor Storage Tanks and Repair Works of Existing Storage Tanks</t>
  </si>
  <si>
    <t>1C</t>
  </si>
  <si>
    <t>Tanks - Maintenance, Repair, Painting and Fibergrass Treatment to Tanks</t>
  </si>
  <si>
    <t>Y</t>
  </si>
  <si>
    <t>2A</t>
  </si>
  <si>
    <t>Pipelines exceeding 12" diameter, Major manifold construction and associated works</t>
  </si>
  <si>
    <t>2B</t>
  </si>
  <si>
    <t>Pipelines up to 12" diameter, Minor manifold construction and associated works</t>
  </si>
  <si>
    <t>2C</t>
  </si>
  <si>
    <t>Pipelines and Manifold Maintainance</t>
  </si>
  <si>
    <t>Air, Water&amp; Domestic Gas Mains Upto including 4" diameter</t>
  </si>
  <si>
    <t>4A</t>
  </si>
  <si>
    <t>Mechanical Engineering and Plant Instalation and Maintenance - Major Instalation</t>
  </si>
  <si>
    <t>4B</t>
  </si>
  <si>
    <t>Mechanical Engineering and Plant Instalation and Maintenance - Minor Instalation</t>
  </si>
  <si>
    <t>4C</t>
  </si>
  <si>
    <t>Mechanical Engineering and Plant Instalation and Maintenance - Process Plant Piping</t>
  </si>
  <si>
    <t>Electrical Installation &amp; Maintenance - Plant, Switchgear and Cabling</t>
  </si>
  <si>
    <t>Cabling installation (Telecommunications)</t>
  </si>
  <si>
    <t>Installation and Maintenance of Instrumentation &amp; Control Systems</t>
  </si>
  <si>
    <t>Plant Maintenance - Production Facilities</t>
  </si>
  <si>
    <t>9A</t>
  </si>
  <si>
    <t>Applied Air-Conditioning &amp; Refrigeration Systems - Supply and Installation</t>
  </si>
  <si>
    <t>9B</t>
  </si>
  <si>
    <t>Applied Air-Conditioning &amp; Refrigeration Systems - Maintenance</t>
  </si>
  <si>
    <t>Marine Works - Repair and Painting to Marine Structure, Pier Decking and Heavy Timber Works</t>
  </si>
  <si>
    <t>General Inspection Services</t>
  </si>
  <si>
    <t>Production of Offshore Support Services</t>
  </si>
  <si>
    <t>Offshore Crude Oil Export Facilities and Associated Infrastructure Projects</t>
  </si>
  <si>
    <t>Major EPC Contracts</t>
  </si>
  <si>
    <t>15L</t>
  </si>
  <si>
    <t>Large EPC Contracts</t>
  </si>
  <si>
    <t>15M</t>
  </si>
  <si>
    <t>Medium EPC Contracts</t>
  </si>
  <si>
    <t>15S</t>
  </si>
  <si>
    <t>Small EPC Contracts</t>
  </si>
  <si>
    <t>Onshore Oil &amp; Gas Pipeline Projects</t>
  </si>
  <si>
    <t>IT Helpdesk, Desktop/Server Support and Computer Equipment Leasing Services</t>
  </si>
  <si>
    <t>Specialized Inspection Services</t>
  </si>
  <si>
    <t>Surface Well Testing Facilities</t>
  </si>
  <si>
    <t>Slick Line Services</t>
  </si>
  <si>
    <t>Offshore Drilling Rigs Services</t>
  </si>
  <si>
    <t>Full Maintenance Services of Production Facilities in East, West, North and South Kuwit</t>
  </si>
  <si>
    <t>Drilling of Shallow Oil/Water Wells, Workovwe and Ancillary Services</t>
  </si>
  <si>
    <t>Overseas Recrutiment Agencies</t>
  </si>
  <si>
    <t>Comprehensive Maintenace of Fire Fighting Systems</t>
  </si>
  <si>
    <t>Dredging Works</t>
  </si>
  <si>
    <t>Medium Depth On-Shore Drilling Rig Services</t>
  </si>
  <si>
    <t>Marine Operations Services</t>
  </si>
  <si>
    <t>Comprehensive Maintenace of Fire &amp; Safety Detection Systems</t>
  </si>
  <si>
    <t>Production Logging Services</t>
  </si>
  <si>
    <t>31E</t>
  </si>
  <si>
    <t>Environment Consultancy Services</t>
  </si>
  <si>
    <t>31H</t>
  </si>
  <si>
    <t>HEalth Consultancy Services</t>
  </si>
  <si>
    <t>31 HSEMS</t>
  </si>
  <si>
    <t>HSE Management Systems</t>
  </si>
  <si>
    <t>31S</t>
  </si>
  <si>
    <t>Safety Consultancy Services</t>
  </si>
  <si>
    <t>Tubular Inspection Services</t>
  </si>
  <si>
    <t>Internal Corrosion Monitoring Services</t>
  </si>
  <si>
    <t>Gas Lifting Services</t>
  </si>
  <si>
    <t>Provision of Mud Products and Mud Engineering Services</t>
  </si>
  <si>
    <t>Rock Properties Services</t>
  </si>
  <si>
    <t>Fluid Analysis Services</t>
  </si>
  <si>
    <t>Specialized Cathodic Protection Services</t>
  </si>
  <si>
    <t>Civil Work Consultants</t>
  </si>
  <si>
    <t>40A</t>
  </si>
  <si>
    <t>Electrical Submersible Pumping Services for Oil Wells</t>
  </si>
  <si>
    <t>40B</t>
  </si>
  <si>
    <t>Provision of Offshore Maintenance Services and Repairs of Subsea Pipelines</t>
  </si>
  <si>
    <t>Mud Logging Services for Drilling Operations</t>
  </si>
  <si>
    <t>Deep Drilling and Rig Services</t>
  </si>
  <si>
    <t>Ultrasonic in-line inspection of Company Pipelines</t>
  </si>
  <si>
    <t>Integrated Security Systems</t>
  </si>
  <si>
    <t>Waste Management Services</t>
  </si>
  <si>
    <t>Specialized Pigging Services</t>
  </si>
  <si>
    <t>Hire of Heavy Equipment Cranes</t>
  </si>
  <si>
    <t>Provision of Marine Technical Staff for KOC Marine Operations</t>
  </si>
  <si>
    <t>Environmental Monitoring Services</t>
  </si>
  <si>
    <t>Mechanical, Electrical &amp; Instrumentation Maintenance Services</t>
  </si>
  <si>
    <t>Tubular Cleaning</t>
  </si>
  <si>
    <t>Fishing Services for Drilling and Workover Operations Services</t>
  </si>
  <si>
    <t>MFL In Line Inspection of Pipeline Services</t>
  </si>
  <si>
    <t>Local EPC Contractors</t>
  </si>
  <si>
    <t>56/57</t>
  </si>
  <si>
    <t>Seismic Acquisition and Processing: 2D, 3D, 3C; Onshore and Offshore</t>
  </si>
  <si>
    <t>58/59</t>
  </si>
  <si>
    <t>Soil Remediation Services</t>
  </si>
  <si>
    <t>Carhodic Protection Design</t>
  </si>
  <si>
    <t>Display Center</t>
  </si>
  <si>
    <t>Machine Shop Services</t>
  </si>
  <si>
    <t>Cementing and Associated Services</t>
  </si>
  <si>
    <t>Inspection of Mobile Equipment</t>
  </si>
  <si>
    <t>Sequence Stratigraphy</t>
  </si>
  <si>
    <t>Well Testing (Local only)</t>
  </si>
  <si>
    <t>SPS for Oil Wells - Category "B"</t>
  </si>
  <si>
    <t>Purchase Category Data</t>
  </si>
  <si>
    <t>Automatic Disqualifiers</t>
  </si>
  <si>
    <t>Inventory</t>
  </si>
  <si>
    <t>Is the Applicant a subsidiary of a larger group?</t>
  </si>
  <si>
    <t>Is the Applicant a listed company?</t>
  </si>
  <si>
    <t>Applicant Contact Details</t>
  </si>
  <si>
    <t>Contact name</t>
  </si>
  <si>
    <t>Contact telephone number</t>
  </si>
  <si>
    <t>Contact email address</t>
  </si>
  <si>
    <t>2. Are the submitted Annual Financial Statements those of the Applicant or Parent?</t>
  </si>
  <si>
    <t>Note: Disqualification or penalization will apply if documents are not submitted</t>
  </si>
  <si>
    <t>Debt Due Within One Year (short-term)</t>
  </si>
  <si>
    <t>Gross Income</t>
  </si>
  <si>
    <t>Annual Depreciation and Amortization Expense</t>
  </si>
  <si>
    <t>Earnings Before Interest, Tax, Depreciation and Amortization (EBITDA)</t>
  </si>
  <si>
    <t>in electronic and physical format:</t>
  </si>
  <si>
    <t>• Balance Sheet</t>
  </si>
  <si>
    <t>• Income Statement</t>
  </si>
  <si>
    <t>• Cash Flow Statement</t>
  </si>
  <si>
    <t>• Notes to Accounts</t>
  </si>
  <si>
    <t>• Auditor's Report</t>
  </si>
  <si>
    <t>• "Letter of Authentication" template completed and signed by a legal representative of the Applicant</t>
  </si>
  <si>
    <t>Full Maintenance Services of Production Facilities in East, West, North and South Kuwait</t>
  </si>
  <si>
    <t>Number</t>
  </si>
  <si>
    <t>Final result</t>
  </si>
  <si>
    <t>Switching costs</t>
  </si>
  <si>
    <t>Geographical monopoly</t>
  </si>
  <si>
    <t>Reliable alternatives</t>
  </si>
  <si>
    <t>Interdependencies with critical assets/projects</t>
  </si>
  <si>
    <t>Strategic importance</t>
  </si>
  <si>
    <t>Value for operations</t>
  </si>
  <si>
    <t>Category details</t>
  </si>
  <si>
    <t>Cost</t>
  </si>
  <si>
    <t>Scarcity of alternatives</t>
  </si>
  <si>
    <t>Effect on company</t>
  </si>
  <si>
    <t>Alternatives</t>
  </si>
  <si>
    <t>Average purchase</t>
  </si>
  <si>
    <t>Compressors</t>
  </si>
  <si>
    <t>Diesel Generators</t>
  </si>
  <si>
    <t>Distributed Control systems (DCS)</t>
  </si>
  <si>
    <t>Flanges</t>
  </si>
  <si>
    <t>Line Pipes (Carbon/Alloy Steel/SS)</t>
  </si>
  <si>
    <t>Pipe Fittings</t>
  </si>
  <si>
    <t>Cables (Power &amp; Control)</t>
  </si>
  <si>
    <t>Programable Logic Controllers (PLC)</t>
  </si>
  <si>
    <t>Pumps</t>
  </si>
  <si>
    <t>Supervisory Control &amp; Data Acquisition System</t>
  </si>
  <si>
    <t>Actuators to API 6A for Wellheads (formerly SSVs)</t>
  </si>
  <si>
    <t>Valves (Ball/Gate/Globe/Check, etc.)</t>
  </si>
  <si>
    <t>Christmas Tree Valves to API 6A</t>
  </si>
  <si>
    <t>Chokes to API 6A</t>
  </si>
  <si>
    <t>Downhole Completion Production Packers</t>
  </si>
  <si>
    <t>Sliding Side Doors</t>
  </si>
  <si>
    <t>Landing nipples</t>
  </si>
  <si>
    <t>Liner Hangers</t>
  </si>
  <si>
    <t>Transformers</t>
  </si>
  <si>
    <t>Uninterrupted Power Supply System</t>
  </si>
  <si>
    <t>LV Switchboards</t>
  </si>
  <si>
    <t>HV Switchboards</t>
  </si>
  <si>
    <t>Cable Glands &amp; Junction Boxes</t>
  </si>
  <si>
    <t>Emergency Shutdwn Supply System (UPS)</t>
  </si>
  <si>
    <t>Valve Actuators</t>
  </si>
  <si>
    <t>Relief Valves &amp; Rupture Disks</t>
  </si>
  <si>
    <t>Instruments Panels with Instruments</t>
  </si>
  <si>
    <t>Impulse Piping, Tubing &amp; Fitings / Instrument valves</t>
  </si>
  <si>
    <t>Control Valves</t>
  </si>
  <si>
    <t>Instrument &amp; Compensating Cables</t>
  </si>
  <si>
    <t>Analysers</t>
  </si>
  <si>
    <t>Diesel Engines / Gas Engines</t>
  </si>
  <si>
    <t>Gas Turbines</t>
  </si>
  <si>
    <t>Desalter Packages</t>
  </si>
  <si>
    <t>Flow Water Pump Packages</t>
  </si>
  <si>
    <t>Fire Water Pump Packages</t>
  </si>
  <si>
    <t>Chemical Injection Packages</t>
  </si>
  <si>
    <t>Instrument Air Compressor Packages</t>
  </si>
  <si>
    <t>Marine Hoses</t>
  </si>
  <si>
    <t>Wellhead Equipment to API 6A</t>
  </si>
  <si>
    <t>Heat Exchangers (Air cooled)</t>
  </si>
  <si>
    <t>Alarm Anunciators</t>
  </si>
  <si>
    <t>Alternators</t>
  </si>
  <si>
    <t>Bilers (Gas/Oil Fired, Waste heat &amp; Incinerators)</t>
  </si>
  <si>
    <t>Breather Valves</t>
  </si>
  <si>
    <t>OCTG (Casing, Tubing &amp; Premium Connection)</t>
  </si>
  <si>
    <t>Columns (Absorber/Internal Strippers)</t>
  </si>
  <si>
    <t>Controllers (Pressure, Temperature, Level &amp; Flow)</t>
  </si>
  <si>
    <t>Cooling Towers, Water</t>
  </si>
  <si>
    <t>Demineraliser Packages</t>
  </si>
  <si>
    <t>Flame Proof Electrical Apparatus</t>
  </si>
  <si>
    <t>Filtration Units</t>
  </si>
  <si>
    <t>Fire, Smoke &amp; Gas Detection Systems)</t>
  </si>
  <si>
    <t>Fired Heaters</t>
  </si>
  <si>
    <t>Flares</t>
  </si>
  <si>
    <t>Flow Orifice Plates &amp; Holders</t>
  </si>
  <si>
    <t>Gas Turbine Controls &amp; Monitoring Systems</t>
  </si>
  <si>
    <t>Glycl Gas Dehydratation Packages</t>
  </si>
  <si>
    <t>GRP/GRE/RTRP/FRP Pipes &amp; Fittings</t>
  </si>
  <si>
    <t>Heat Exchangers (Shell &amp; Tube Pipe)</t>
  </si>
  <si>
    <t>Injection Water Tratment Packages</t>
  </si>
  <si>
    <t>Instrument Air Dryer Packages</t>
  </si>
  <si>
    <t>Level Gauges (Gauge Glass &amp; Cook Assembly)</t>
  </si>
  <si>
    <t>Level Trnasmitter (Displacer Type)</t>
  </si>
  <si>
    <t>Lifting Equipment</t>
  </si>
  <si>
    <t>Light Fittings</t>
  </si>
  <si>
    <t>Molecular Sieve Dehydratation Units</t>
  </si>
  <si>
    <t>Motors</t>
  </si>
  <si>
    <t>Oily Water Tratment / Separation Packages</t>
  </si>
  <si>
    <t>Pig / Scrapper Traps</t>
  </si>
  <si>
    <t>Pressure / Differential Pressure Gauges (For PR, D.P., Level &amp; Flow)</t>
  </si>
  <si>
    <t>Pressure &amp; Temperature Switches</t>
  </si>
  <si>
    <t>Pressure Vessels</t>
  </si>
  <si>
    <t>Projective Relays</t>
  </si>
  <si>
    <t>Pup Joints (Casting &amp; Tubing)</t>
  </si>
  <si>
    <t>Tank Gauges (Local Gauges Board Type for Indication, Servo Radar)</t>
  </si>
  <si>
    <t>Tank Mixer / Agitators</t>
  </si>
  <si>
    <t>Temperature Gauges (with Thermowells)</t>
  </si>
  <si>
    <t xml:space="preserve">Temperature Transmitters (with Element &amp; Thermowells </t>
  </si>
  <si>
    <t>DC Supply Units (110 Volts)</t>
  </si>
  <si>
    <t>Cable Jointing &amp; Termination kits</t>
  </si>
  <si>
    <t>Fibre Optice Cables</t>
  </si>
  <si>
    <t>Flow Meters</t>
  </si>
  <si>
    <t>Heat Exchangers (Plate Type)</t>
  </si>
  <si>
    <t>Impressed Current Graphite Anodes</t>
  </si>
  <si>
    <t>Indirect Type Oilfield HEaters</t>
  </si>
  <si>
    <t>Level Switches (Displacer Type)</t>
  </si>
  <si>
    <t>Oil &amp; Gas separators</t>
  </si>
  <si>
    <t>Pressure regulators (Self Acting)</t>
  </si>
  <si>
    <t>Pressure / Differential Pressure Transmitters</t>
  </si>
  <si>
    <t>Solenoid Valves</t>
  </si>
  <si>
    <t>Transformer Rectifier Units for Cathodic Protection</t>
  </si>
  <si>
    <t>Plastic Pipe &amp; Fittings</t>
  </si>
  <si>
    <t>Floating Tank Roof Selas &amp; Tank Accessories</t>
  </si>
  <si>
    <t>CCTV (Closed Circuit Television) System</t>
  </si>
  <si>
    <t>AC Units (Industrial/Commercial Type)</t>
  </si>
  <si>
    <t>AC Units (Hazardous Location/Severe Duty)</t>
  </si>
  <si>
    <t>Air Handling / Fan Coil / VAV units</t>
  </si>
  <si>
    <t>Fire Hose 2.5" Diameter x 100 feet with Instantaneous Couplings</t>
  </si>
  <si>
    <t>Fire Extinguisher, Dry Poweder - 12 kg</t>
  </si>
  <si>
    <t>Fire Extinguisher Water Type - 9 litres</t>
  </si>
  <si>
    <t>Fire Extinguisher, Carbon Dioxide Type 5kg</t>
  </si>
  <si>
    <t>Fluoroprotein Foam Liquid concentrate in 5 Imperial</t>
  </si>
  <si>
    <t>Fluoroprotein Foam Liquid concentrate in 45 Imperial</t>
  </si>
  <si>
    <t>Hydrocyclone Package (for Oily Water Separation)</t>
  </si>
  <si>
    <t>Hard Hat (Industrial Helmet)</t>
  </si>
  <si>
    <t>Mill Applied Fusion Bonded Epoxy Applicators</t>
  </si>
  <si>
    <t>Mill Applied Three Layers Extruded HDPE Applicators</t>
  </si>
  <si>
    <t>Industrial Painting Products and Systems</t>
  </si>
  <si>
    <t>Tank-Bottons Lining Systems</t>
  </si>
  <si>
    <t>Special Industrial Painting/Coating Products &amp; Systems</t>
  </si>
  <si>
    <t>Cold Applied Tapes and Shrink Sleeves</t>
  </si>
  <si>
    <t>Flame Arrestors</t>
  </si>
  <si>
    <t>Welding Products</t>
  </si>
  <si>
    <t>Internal Corrosion Monitoring Probe System</t>
  </si>
  <si>
    <t>Treatment Chemicals for Corrosion &amp; Scale Control (Corrosion-Inhibitors / Biocides / Scale Inhibitors / Oxygen Scavengers(</t>
  </si>
  <si>
    <t>HSE - Body Protectio (Apron/Chremical suit/Fall arrestors/etc)</t>
  </si>
  <si>
    <t>HSE - Respiratory Protection / Breathing Apparatus</t>
  </si>
  <si>
    <t>HSE - Face, Ear &amp; Eye Protection</t>
  </si>
  <si>
    <t>HSE - Hand Protection (Gloves-Chemical resit/Elect. Line man, etc.)</t>
  </si>
  <si>
    <t>HSE - General Items (Personal H2S detector/Safety torch, etc.)</t>
  </si>
  <si>
    <t>Oil in Water Analyses</t>
  </si>
  <si>
    <t>Marine Ropes (Nylon/Polyester/Polyprpylene/Manila/Sisal)</t>
  </si>
  <si>
    <t>Electric Surface Heating (for Hazardous Areas)</t>
  </si>
  <si>
    <t>Going Concern / Negative / No Opinion</t>
  </si>
  <si>
    <t>Level 3 prequalification less than 60 points</t>
  </si>
  <si>
    <t>Level 2 prequalification less than 50 points</t>
  </si>
  <si>
    <t>Level 1 prequalification less than 40 points</t>
  </si>
  <si>
    <t>No criticality defined</t>
  </si>
  <si>
    <t>High criticality with no audited AFS</t>
  </si>
  <si>
    <t>AED</t>
  </si>
  <si>
    <t>United Arab Emirates, Dirhams</t>
  </si>
  <si>
    <t>AFN</t>
  </si>
  <si>
    <t>Afghanistan, Afghanis</t>
  </si>
  <si>
    <t>ALL</t>
  </si>
  <si>
    <t>Albania, Leke</t>
  </si>
  <si>
    <t>AMD</t>
  </si>
  <si>
    <t>Armenia, Drams</t>
  </si>
  <si>
    <t>ANG</t>
  </si>
  <si>
    <t>Netherlands Antilles, Guilders (also called Florins)</t>
  </si>
  <si>
    <t>AOA</t>
  </si>
  <si>
    <t>Angola, Kwanza</t>
  </si>
  <si>
    <t>ARS</t>
  </si>
  <si>
    <t>Argentina, Pesos</t>
  </si>
  <si>
    <t>AUD</t>
  </si>
  <si>
    <t>Australia, Dollars</t>
  </si>
  <si>
    <t>AWG</t>
  </si>
  <si>
    <t>Aruba, Guilders (also called Florins)</t>
  </si>
  <si>
    <t>AZN</t>
  </si>
  <si>
    <t>Azerbaijan, New Manats</t>
  </si>
  <si>
    <t>BAM</t>
  </si>
  <si>
    <t>Bosnia and Herzegovina, Convertible Marka</t>
  </si>
  <si>
    <t>BBD</t>
  </si>
  <si>
    <t>Barbados, Dollars</t>
  </si>
  <si>
    <t>BDT</t>
  </si>
  <si>
    <t>Bangladesh, Taka</t>
  </si>
  <si>
    <t>BGN</t>
  </si>
  <si>
    <t>Bulgaria, Leva</t>
  </si>
  <si>
    <t>BHD</t>
  </si>
  <si>
    <t>Bahrain, Dinars</t>
  </si>
  <si>
    <t>BIF</t>
  </si>
  <si>
    <t>Burundi, Francs</t>
  </si>
  <si>
    <t>BMD</t>
  </si>
  <si>
    <t>Bermuda, Dollars</t>
  </si>
  <si>
    <t>BND</t>
  </si>
  <si>
    <t>Brunei Darussalam, Dollars</t>
  </si>
  <si>
    <t>BOB</t>
  </si>
  <si>
    <t>Bolivia, Bolivianos</t>
  </si>
  <si>
    <t>BRL</t>
  </si>
  <si>
    <t>Brazil, Brazil Real</t>
  </si>
  <si>
    <t>BSD</t>
  </si>
  <si>
    <t>Bahamas, Dollars</t>
  </si>
  <si>
    <t>BTN</t>
  </si>
  <si>
    <t>Bhutan, Ngultrum</t>
  </si>
  <si>
    <t>BWP</t>
  </si>
  <si>
    <t>Botswana, Pulas</t>
  </si>
  <si>
    <t>BYR</t>
  </si>
  <si>
    <t>Belarus, Rubles</t>
  </si>
  <si>
    <t>BZD</t>
  </si>
  <si>
    <t>Belize, Dollars</t>
  </si>
  <si>
    <t>CAD</t>
  </si>
  <si>
    <t>Canada, Dollars</t>
  </si>
  <si>
    <t>CDF</t>
  </si>
  <si>
    <t>Congo/Kinshasa, Congolese Francs</t>
  </si>
  <si>
    <t>CHF</t>
  </si>
  <si>
    <t>Switzerland, Francs</t>
  </si>
  <si>
    <t>CLP</t>
  </si>
  <si>
    <t>Chile, Pesos</t>
  </si>
  <si>
    <t>CNY</t>
  </si>
  <si>
    <t>China, Yuan Renminbi</t>
  </si>
  <si>
    <t>COP</t>
  </si>
  <si>
    <t>Colombia, Pesos</t>
  </si>
  <si>
    <t>CRC</t>
  </si>
  <si>
    <t>Costa Rica, Colones</t>
  </si>
  <si>
    <t>CUP</t>
  </si>
  <si>
    <t>Cuba, Pesos</t>
  </si>
  <si>
    <t>CVE</t>
  </si>
  <si>
    <t>Cape Verde, Escudos</t>
  </si>
  <si>
    <t>CZK</t>
  </si>
  <si>
    <t>Czech Republic, Koruny</t>
  </si>
  <si>
    <t>DJF</t>
  </si>
  <si>
    <t>Djibouti, Francs</t>
  </si>
  <si>
    <t>DKK</t>
  </si>
  <si>
    <t>Denmark, Kroner</t>
  </si>
  <si>
    <t>DOP</t>
  </si>
  <si>
    <t>Dominican Republic, Pesos</t>
  </si>
  <si>
    <t>DZD</t>
  </si>
  <si>
    <t>Algeria, Algeria Dinars</t>
  </si>
  <si>
    <t>EGP</t>
  </si>
  <si>
    <t>Egypt, Pounds</t>
  </si>
  <si>
    <t>ERN</t>
  </si>
  <si>
    <t>Eritrea, Nakfa</t>
  </si>
  <si>
    <t>ETB</t>
  </si>
  <si>
    <t>Ethiopia, Birr</t>
  </si>
  <si>
    <t>EUR</t>
  </si>
  <si>
    <t>Euro Member Countries, Euro</t>
  </si>
  <si>
    <t>FJD</t>
  </si>
  <si>
    <t>Fiji, Dollars</t>
  </si>
  <si>
    <t>FKP</t>
  </si>
  <si>
    <t>Falkland Islands (Malvinas), Pounds</t>
  </si>
  <si>
    <t>GBP</t>
  </si>
  <si>
    <t>United Kingdom, Pounds</t>
  </si>
  <si>
    <t>GEL</t>
  </si>
  <si>
    <t>Georgia, Lari</t>
  </si>
  <si>
    <t>GGP</t>
  </si>
  <si>
    <t>Guernsey, Pounds</t>
  </si>
  <si>
    <t>GHS</t>
  </si>
  <si>
    <t>Ghana, Cedis</t>
  </si>
  <si>
    <t>GIP</t>
  </si>
  <si>
    <t>Gibraltar, Pounds</t>
  </si>
  <si>
    <t>GMD</t>
  </si>
  <si>
    <t>Gambia, Dalasi</t>
  </si>
  <si>
    <t>GNF</t>
  </si>
  <si>
    <t>Guinea, Francs</t>
  </si>
  <si>
    <t>GTQ</t>
  </si>
  <si>
    <t>Guatemala, Quetzales</t>
  </si>
  <si>
    <t>GYD</t>
  </si>
  <si>
    <t>Guyana, Dollars</t>
  </si>
  <si>
    <t>HKD</t>
  </si>
  <si>
    <t>Hong Kong, Dollars</t>
  </si>
  <si>
    <t>HNL</t>
  </si>
  <si>
    <t>Honduras, Lempiras</t>
  </si>
  <si>
    <t>HRK</t>
  </si>
  <si>
    <t>Croatia, Kuna</t>
  </si>
  <si>
    <t>HTG</t>
  </si>
  <si>
    <t>Haiti, Gourdes</t>
  </si>
  <si>
    <t>HUF</t>
  </si>
  <si>
    <t>Hungary, Forint</t>
  </si>
  <si>
    <t>IDR</t>
  </si>
  <si>
    <t>Indonesia, Rupiahs</t>
  </si>
  <si>
    <t>ILS</t>
  </si>
  <si>
    <t>Israel, New Shekels</t>
  </si>
  <si>
    <t>IMP</t>
  </si>
  <si>
    <t>Isle of Man, Pounds</t>
  </si>
  <si>
    <t>INR</t>
  </si>
  <si>
    <t>India, Rupees</t>
  </si>
  <si>
    <t>IQD</t>
  </si>
  <si>
    <t>Iraq, Dinars</t>
  </si>
  <si>
    <t>IRR</t>
  </si>
  <si>
    <t>Iran, Rials</t>
  </si>
  <si>
    <t>ISK</t>
  </si>
  <si>
    <t>Iceland, Kronur</t>
  </si>
  <si>
    <t>JEP</t>
  </si>
  <si>
    <t>Jersey, Pounds</t>
  </si>
  <si>
    <t>JMD</t>
  </si>
  <si>
    <t>Jamaica, Dollars</t>
  </si>
  <si>
    <t>JOD</t>
  </si>
  <si>
    <t>Jordan, Dinars</t>
  </si>
  <si>
    <t>JPY</t>
  </si>
  <si>
    <t>Japan, Yen</t>
  </si>
  <si>
    <t>KES</t>
  </si>
  <si>
    <t>Kenya, Shillings</t>
  </si>
  <si>
    <t>KGS</t>
  </si>
  <si>
    <t>Kyrgyzstan, Soms</t>
  </si>
  <si>
    <t>KHR</t>
  </si>
  <si>
    <t>Cambodia, Riels</t>
  </si>
  <si>
    <t>KMF</t>
  </si>
  <si>
    <t>Comoros, Francs</t>
  </si>
  <si>
    <t>KPW</t>
  </si>
  <si>
    <t>Korea (North), Won</t>
  </si>
  <si>
    <t>KRW</t>
  </si>
  <si>
    <t>Korea (South), Won</t>
  </si>
  <si>
    <t>Kuwait, Dinars</t>
  </si>
  <si>
    <t>KYD</t>
  </si>
  <si>
    <t>Cayman Islands, Dollars</t>
  </si>
  <si>
    <t>KZT</t>
  </si>
  <si>
    <t>Kazakhstan, Tenge</t>
  </si>
  <si>
    <t>LAK</t>
  </si>
  <si>
    <t>Laos, Kips</t>
  </si>
  <si>
    <t>LBP</t>
  </si>
  <si>
    <t>Lebanon, Pounds</t>
  </si>
  <si>
    <t>LKR</t>
  </si>
  <si>
    <t>Sri Lanka, Rupees</t>
  </si>
  <si>
    <t>LRD</t>
  </si>
  <si>
    <t>Liberia, Dollars</t>
  </si>
  <si>
    <t>LSL</t>
  </si>
  <si>
    <t>Lesotho, Maloti</t>
  </si>
  <si>
    <t>LTL</t>
  </si>
  <si>
    <t>Lithuania, Litai</t>
  </si>
  <si>
    <t>LVL</t>
  </si>
  <si>
    <t>Latvia, Lati</t>
  </si>
  <si>
    <t>LYD</t>
  </si>
  <si>
    <t>Libya, Dinars</t>
  </si>
  <si>
    <t>MAD</t>
  </si>
  <si>
    <t>Morocco, Dirhams</t>
  </si>
  <si>
    <t>MDL</t>
  </si>
  <si>
    <t>Moldova, Lei</t>
  </si>
  <si>
    <t>MGA</t>
  </si>
  <si>
    <t>Madagascar, Ariary</t>
  </si>
  <si>
    <t>MKD</t>
  </si>
  <si>
    <t>Macedonia, Denars</t>
  </si>
  <si>
    <t>MMK</t>
  </si>
  <si>
    <t>Myanmar (Burma), Kyats</t>
  </si>
  <si>
    <t>MNT</t>
  </si>
  <si>
    <t>Mongolia, Tugriks</t>
  </si>
  <si>
    <t>MOP</t>
  </si>
  <si>
    <t>Macau, Patacas</t>
  </si>
  <si>
    <t>MRO</t>
  </si>
  <si>
    <t>Mauritania, Ouguiyas</t>
  </si>
  <si>
    <t>MUR</t>
  </si>
  <si>
    <t>Mauritius, Rupees</t>
  </si>
  <si>
    <t>MVR</t>
  </si>
  <si>
    <t>Maldives (Maldive Islands), Rufiyaa</t>
  </si>
  <si>
    <t>MWK</t>
  </si>
  <si>
    <t>Malawi, Kwachas</t>
  </si>
  <si>
    <t>MXN</t>
  </si>
  <si>
    <t>Mexico, Pesos</t>
  </si>
  <si>
    <t>MYR</t>
  </si>
  <si>
    <t>Malaysia, Ringgits</t>
  </si>
  <si>
    <t>MZN</t>
  </si>
  <si>
    <t>Mozambique, Meticais</t>
  </si>
  <si>
    <t>NAD</t>
  </si>
  <si>
    <t>Namibia, Dollars</t>
  </si>
  <si>
    <t>NGN</t>
  </si>
  <si>
    <t>Nigeria, Nairas</t>
  </si>
  <si>
    <t>NIO</t>
  </si>
  <si>
    <t>Nicaragua, Cordobas</t>
  </si>
  <si>
    <t>NOK</t>
  </si>
  <si>
    <t>Norway, Krone</t>
  </si>
  <si>
    <t>NPR</t>
  </si>
  <si>
    <t>Nepal, Nepal Rupees</t>
  </si>
  <si>
    <t>NZD</t>
  </si>
  <si>
    <t>New Zealand, Dollars</t>
  </si>
  <si>
    <t>OMR</t>
  </si>
  <si>
    <t>Oman, Rials</t>
  </si>
  <si>
    <t>PAB</t>
  </si>
  <si>
    <t>Panama, Balboa</t>
  </si>
  <si>
    <t>PEN</t>
  </si>
  <si>
    <t>Peru, Nuevos Soles</t>
  </si>
  <si>
    <t>PGK</t>
  </si>
  <si>
    <t>Papua New Guinea, Kina</t>
  </si>
  <si>
    <t>PHP</t>
  </si>
  <si>
    <t>Philippines, Pesos</t>
  </si>
  <si>
    <t>PKR</t>
  </si>
  <si>
    <t>Pakistan, Rupees</t>
  </si>
  <si>
    <t>PLN</t>
  </si>
  <si>
    <t>Poland, Zlotych</t>
  </si>
  <si>
    <t>PYG</t>
  </si>
  <si>
    <t>Paraguay, Guarani</t>
  </si>
  <si>
    <t>QAR</t>
  </si>
  <si>
    <t>Qatar, Rials</t>
  </si>
  <si>
    <t>RON</t>
  </si>
  <si>
    <t>Romania, New Lei</t>
  </si>
  <si>
    <t>RSD</t>
  </si>
  <si>
    <t>Serbia, Dinars</t>
  </si>
  <si>
    <t>RUB</t>
  </si>
  <si>
    <t>Russia, Rubles</t>
  </si>
  <si>
    <t>RWF</t>
  </si>
  <si>
    <t>Rwanda, Rwanda Francs</t>
  </si>
  <si>
    <t>SAR</t>
  </si>
  <si>
    <t>Saudi Arabia, Riyals</t>
  </si>
  <si>
    <t>SBD</t>
  </si>
  <si>
    <t>Solomon Islands, Dollars</t>
  </si>
  <si>
    <t>SCR</t>
  </si>
  <si>
    <t>Seychelles, Rupees</t>
  </si>
  <si>
    <t>SDG</t>
  </si>
  <si>
    <t>Sudan, Pounds</t>
  </si>
  <si>
    <t>SEK</t>
  </si>
  <si>
    <t>Sweden, Kronor</t>
  </si>
  <si>
    <t>SGD</t>
  </si>
  <si>
    <t>Singapore, Dollars</t>
  </si>
  <si>
    <t>SHP</t>
  </si>
  <si>
    <t>Saint Helena, Pounds</t>
  </si>
  <si>
    <t>SLL</t>
  </si>
  <si>
    <t>Sierra Leone, Leones</t>
  </si>
  <si>
    <t>SOS</t>
  </si>
  <si>
    <t>Somalia, Shillings</t>
  </si>
  <si>
    <t>SPL</t>
  </si>
  <si>
    <t>Seborga, Luigini</t>
  </si>
  <si>
    <t>SRD</t>
  </si>
  <si>
    <t>Suriname, Dollars</t>
  </si>
  <si>
    <t>STD</t>
  </si>
  <si>
    <t>São Tome and Principe, Dobras</t>
  </si>
  <si>
    <t>SVC</t>
  </si>
  <si>
    <t>El Salvador, Colones</t>
  </si>
  <si>
    <t>SYP</t>
  </si>
  <si>
    <t>Syria, Pounds</t>
  </si>
  <si>
    <t>SZL</t>
  </si>
  <si>
    <t>Swaziland, Emalangeni</t>
  </si>
  <si>
    <t>THB</t>
  </si>
  <si>
    <t>Thailand, Baht</t>
  </si>
  <si>
    <t>TJS</t>
  </si>
  <si>
    <t>Tajikistan, Somoni</t>
  </si>
  <si>
    <t>TMM</t>
  </si>
  <si>
    <t>Turkmenistan, Manats</t>
  </si>
  <si>
    <t>TND</t>
  </si>
  <si>
    <t>Tunisia, Dinars</t>
  </si>
  <si>
    <t>TOP</t>
  </si>
  <si>
    <t>Tonga, Pa'anga</t>
  </si>
  <si>
    <t>TRY</t>
  </si>
  <si>
    <t>Turkey, New Lira</t>
  </si>
  <si>
    <t>TTD</t>
  </si>
  <si>
    <t>Trinidad and Tobago, Dollars</t>
  </si>
  <si>
    <t>TVD</t>
  </si>
  <si>
    <t>Tuvalu, Tuvalu Dollars</t>
  </si>
  <si>
    <t>TWD</t>
  </si>
  <si>
    <t>Taiwan, New Dollars</t>
  </si>
  <si>
    <t>TZS</t>
  </si>
  <si>
    <t>Tanzania, Shillings</t>
  </si>
  <si>
    <t>UAH</t>
  </si>
  <si>
    <t>Ukraine, Hryvnia</t>
  </si>
  <si>
    <t>UGX</t>
  </si>
  <si>
    <t>Uganda, Shillings</t>
  </si>
  <si>
    <t>United States of America, Dollars</t>
  </si>
  <si>
    <t>UYU</t>
  </si>
  <si>
    <t>Uruguay, Pesos</t>
  </si>
  <si>
    <t>UZS</t>
  </si>
  <si>
    <t>Uzbekistan, Sums</t>
  </si>
  <si>
    <t>VEF</t>
  </si>
  <si>
    <t>Venezuela, Bolivares Fuertes</t>
  </si>
  <si>
    <t>VND</t>
  </si>
  <si>
    <t>Viet Nam, Dong</t>
  </si>
  <si>
    <t>VUV</t>
  </si>
  <si>
    <t>Vanuatu, Vatu</t>
  </si>
  <si>
    <t>WST</t>
  </si>
  <si>
    <t>Samoa, Tala</t>
  </si>
  <si>
    <t>XAF</t>
  </si>
  <si>
    <t>Communauté Financière Africaine BEAC, Francs</t>
  </si>
  <si>
    <t>XAG</t>
  </si>
  <si>
    <t>Silver, Ounces</t>
  </si>
  <si>
    <t>XAU</t>
  </si>
  <si>
    <t>Gold, Ounces</t>
  </si>
  <si>
    <t>XCD</t>
  </si>
  <si>
    <t>East Caribbean Dollars</t>
  </si>
  <si>
    <t>XPD</t>
  </si>
  <si>
    <t>Palladium Ounces</t>
  </si>
  <si>
    <t>XPT</t>
  </si>
  <si>
    <t>Platinum, Ounces</t>
  </si>
  <si>
    <t>YER</t>
  </si>
  <si>
    <t>Yemen, Rials</t>
  </si>
  <si>
    <t>ZAR</t>
  </si>
  <si>
    <t>South Africa, Rand</t>
  </si>
  <si>
    <t>ZMK</t>
  </si>
  <si>
    <t>Zambia, Kwacha</t>
  </si>
  <si>
    <t>ZWD</t>
  </si>
  <si>
    <t>Zimbabwe, Zimbabwe Dollars</t>
  </si>
  <si>
    <t>High</t>
  </si>
  <si>
    <t>Low</t>
  </si>
  <si>
    <t>Medium</t>
  </si>
  <si>
    <t>Instructions to fill the template</t>
  </si>
  <si>
    <t>2. Required documentation checklist</t>
  </si>
  <si>
    <t>3. Financial Statements</t>
  </si>
  <si>
    <t>There are three types of input that are required in the KOC Financial Pre-qualificaiton Questionnaire</t>
  </si>
  <si>
    <t>• Manual input</t>
  </si>
  <si>
    <t>• Selection from a dropdown list</t>
  </si>
  <si>
    <t>Manual input</t>
  </si>
  <si>
    <t>Click hyperlink to identify industry code and manually input</t>
  </si>
  <si>
    <t>Financial Statements Information</t>
  </si>
  <si>
    <t>to complete the Financial Pre-qualification Questionnaire template with the details of the respective</t>
  </si>
  <si>
    <t>• Auditor's Report for high criticality categories</t>
  </si>
  <si>
    <t>submitting financial statements of the Parent</t>
  </si>
  <si>
    <t>Partnerships</t>
  </si>
  <si>
    <r>
      <rPr>
        <b/>
        <sz val="10"/>
        <color theme="1"/>
        <rFont val="Calibri"/>
        <family val="2"/>
        <scheme val="minor"/>
      </rPr>
      <t>Each Applicant</t>
    </r>
    <r>
      <rPr>
        <sz val="10"/>
        <color theme="1"/>
        <rFont val="Calibri"/>
        <family val="2"/>
        <scheme val="minor"/>
      </rPr>
      <t xml:space="preserve"> is required to complete the Financial Pre-qualification Questionnaire template </t>
    </r>
  </si>
  <si>
    <r>
      <t xml:space="preserve">In the case of a temporary partnership or joint venture </t>
    </r>
    <r>
      <rPr>
        <b/>
        <sz val="10"/>
        <color theme="1"/>
        <rFont val="Calibri"/>
        <family val="2"/>
        <scheme val="minor"/>
      </rPr>
      <t>each partner</t>
    </r>
    <r>
      <rPr>
        <sz val="10"/>
        <color theme="1"/>
        <rFont val="Calibri"/>
        <family val="2"/>
        <scheme val="minor"/>
      </rPr>
      <t xml:space="preserve"> in the partnership is required</t>
    </r>
  </si>
  <si>
    <r>
      <rPr>
        <b/>
        <sz val="10"/>
        <color theme="1"/>
        <rFont val="Calibri"/>
        <family val="2"/>
        <scheme val="minor"/>
      </rPr>
      <t>Failure to submit documents</t>
    </r>
    <r>
      <rPr>
        <sz val="10"/>
        <color theme="1"/>
        <rFont val="Calibri"/>
        <family val="2"/>
        <scheme val="minor"/>
      </rPr>
      <t xml:space="preserve"> will result in penalization that may lead to disqualifiction</t>
    </r>
  </si>
  <si>
    <r>
      <t xml:space="preserve">Certain documentation is </t>
    </r>
    <r>
      <rPr>
        <b/>
        <sz val="10"/>
        <color theme="1"/>
        <rFont val="Calibri"/>
        <family val="2"/>
        <scheme val="minor"/>
      </rPr>
      <t>mandatory under the following conditions</t>
    </r>
    <r>
      <rPr>
        <sz val="10"/>
        <color theme="1"/>
        <rFont val="Calibri"/>
        <family val="2"/>
        <scheme val="minor"/>
      </rPr>
      <t xml:space="preserve"> and will result in disqualification if not provided</t>
    </r>
  </si>
  <si>
    <r>
      <t>• "Letter of Authentication" template completed and signed by a legal representative of the Applicant (</t>
    </r>
    <r>
      <rPr>
        <b/>
        <sz val="10"/>
        <color theme="1"/>
        <rFont val="Calibri"/>
        <family val="2"/>
        <scheme val="minor"/>
      </rPr>
      <t>Mandatory</t>
    </r>
    <r>
      <rPr>
        <sz val="10"/>
        <color theme="1"/>
        <rFont val="Calibri"/>
        <family val="2"/>
        <scheme val="minor"/>
      </rPr>
      <t>)</t>
    </r>
  </si>
  <si>
    <t>Completing the Questionnaire</t>
  </si>
  <si>
    <t>• Use of a hyperlink to identify the required item for manual entry</t>
  </si>
  <si>
    <t>The category will identify the level of criticality as either Low, Medium or High</t>
  </si>
  <si>
    <r>
      <rPr>
        <b/>
        <i/>
        <sz val="10"/>
        <color theme="1"/>
        <rFont val="Calibri"/>
        <family val="2"/>
        <scheme val="minor"/>
      </rPr>
      <t>Note:</t>
    </r>
    <r>
      <rPr>
        <i/>
        <sz val="10"/>
        <color theme="1"/>
        <rFont val="Calibri"/>
        <family val="2"/>
        <scheme val="minor"/>
      </rPr>
      <t xml:space="preserve"> Annual Financial Statements may not be more than six (6) months old and more than four (4) months old for listed companies </t>
    </r>
  </si>
  <si>
    <t>Application Details</t>
  </si>
  <si>
    <t>The KOC Financial Pre-qualification Questionnaire consists of three (3) main sections</t>
  </si>
  <si>
    <t>Select from dropdown list</t>
  </si>
  <si>
    <r>
      <t xml:space="preserve">partner </t>
    </r>
    <r>
      <rPr>
        <i/>
        <sz val="10"/>
        <color theme="1"/>
        <rFont val="Calibri"/>
        <family val="2"/>
        <scheme val="minor"/>
      </rPr>
      <t>AND</t>
    </r>
    <r>
      <rPr>
        <sz val="10"/>
        <color theme="1"/>
        <rFont val="Calibri"/>
        <family val="2"/>
        <scheme val="minor"/>
      </rPr>
      <t xml:space="preserve"> submit the required documentation outlined above</t>
    </r>
  </si>
  <si>
    <t>1.0</t>
  </si>
  <si>
    <t>Categories</t>
  </si>
  <si>
    <t>Is the Applicant a temporary partnership (JV)?</t>
  </si>
  <si>
    <t>Health Consultancy Services</t>
  </si>
  <si>
    <t>Currency Data</t>
  </si>
  <si>
    <t>Austria</t>
  </si>
  <si>
    <t>Belgium</t>
  </si>
  <si>
    <t>Cyprus</t>
  </si>
  <si>
    <t>Finland</t>
  </si>
  <si>
    <t>France</t>
  </si>
  <si>
    <t>Germany</t>
  </si>
  <si>
    <t>Greece</t>
  </si>
  <si>
    <t>Ireland</t>
  </si>
  <si>
    <t>Italy</t>
  </si>
  <si>
    <t>Luxembourg</t>
  </si>
  <si>
    <t>Malta</t>
  </si>
  <si>
    <t>Netherlands</t>
  </si>
  <si>
    <t>Portugal</t>
  </si>
  <si>
    <t>Slovenia</t>
  </si>
  <si>
    <t>Spain</t>
  </si>
  <si>
    <t>Country Rating</t>
  </si>
  <si>
    <t>Industries</t>
  </si>
  <si>
    <t>Contractor/ Consultant Categories</t>
  </si>
  <si>
    <t>Vendor Categories</t>
  </si>
  <si>
    <t>Date</t>
  </si>
  <si>
    <t>Date of submission</t>
  </si>
  <si>
    <t>Closure date of latest fiscal year</t>
  </si>
  <si>
    <t>Are you a listed company</t>
  </si>
  <si>
    <t>Latest financial statements you need to submit are those ending</t>
  </si>
  <si>
    <t>What was the closure date of Applicant's latest Fiscal Year?</t>
  </si>
  <si>
    <t>DateCheck</t>
  </si>
  <si>
    <t>DayCount</t>
  </si>
  <si>
    <t>Letter of Support from Parent not provided</t>
  </si>
  <si>
    <t>EMACV ratio failed</t>
  </si>
  <si>
    <t>Letter of Certification of Authenticity of Financial Statements not provided</t>
  </si>
  <si>
    <t>KOC will verify inputs in into the Pre-qualification Questionnaire template with the physical documentation you will provide.</t>
  </si>
  <si>
    <t xml:space="preserve">It is therefore imperative that the data entered matches the documentation presented to KOC, </t>
  </si>
  <si>
    <t>otherwise the risk exists that you will not be evaluated</t>
  </si>
  <si>
    <t xml:space="preserve">Please note that all expenses, e.g. costs and interest expense, must be entered as positive numbers </t>
  </si>
  <si>
    <t>Applicants need to submit the last 3 financial year statements</t>
  </si>
  <si>
    <t>Protective Relays</t>
  </si>
  <si>
    <t>Safety Shoes ( Industrial Use )</t>
  </si>
  <si>
    <t>Coveralls - General Industrial Use</t>
  </si>
  <si>
    <t>HV Switchboards-DOUBLE BUSBAR, 11KV, 40 KA, 3 Seconds</t>
  </si>
  <si>
    <t>Enter Category code (click here)</t>
  </si>
  <si>
    <t>Enter Applicant Industry code (click here)</t>
  </si>
  <si>
    <t>Appl./Receipt No:</t>
  </si>
  <si>
    <t>1. Pre-qualification Questionnaire for Manufacturer</t>
  </si>
  <si>
    <t>Enter the Receipt Number</t>
  </si>
  <si>
    <t>The Applicant will need to input information relating to the application.</t>
  </si>
  <si>
    <t>• "Parent Company Guarantee" template completed and signed by a legal representative of the Parent (if required)</t>
  </si>
  <si>
    <t>• "Parent Company Guarantee" template completed and signed by a legal representative of the Parent if</t>
  </si>
  <si>
    <t>2.1 Has the "Parent Company Guarantee" template been completed by a legal representative of the Parent?</t>
  </si>
  <si>
    <r>
      <rPr>
        <i/>
        <sz val="10"/>
        <color theme="1"/>
        <rFont val="Calibri"/>
        <family val="2"/>
        <scheme val="minor"/>
      </rPr>
      <t>ALL</t>
    </r>
    <r>
      <rPr>
        <sz val="10"/>
        <color theme="1"/>
        <rFont val="Calibri"/>
        <family val="2"/>
        <scheme val="minor"/>
      </rPr>
      <t xml:space="preserve"> documentation is required to be submitted in either </t>
    </r>
    <r>
      <rPr>
        <b/>
        <sz val="10"/>
        <color theme="1"/>
        <rFont val="Calibri"/>
        <family val="2"/>
        <scheme val="minor"/>
      </rPr>
      <t>English or Arabic language</t>
    </r>
    <r>
      <rPr>
        <sz val="10"/>
        <color theme="1"/>
        <rFont val="Calibri"/>
        <family val="2"/>
        <scheme val="minor"/>
      </rPr>
      <t>. Any other language will not be accepted</t>
    </r>
  </si>
  <si>
    <t>Required Documents</t>
  </si>
  <si>
    <t>1. Applicant details</t>
  </si>
  <si>
    <t xml:space="preserve">The following is a list of documents required to be submitted to KOC along with the application, </t>
  </si>
  <si>
    <t>The Applicant is required to provide inputs into the cells highlighted in light blue</t>
  </si>
  <si>
    <t>Non-Metallic Composite materials for repair of Piping &amp; Pipe Lines</t>
  </si>
  <si>
    <t>E-SCADA System ( Electrical - SCADA  System )</t>
  </si>
  <si>
    <t>Crude oil/Gas Treatment Chemicals</t>
  </si>
  <si>
    <t>Seawater  Treatment  Chemical  PACKAGE</t>
  </si>
  <si>
    <t>Effluent Water Treatment Chemicals PACKAGE</t>
  </si>
  <si>
    <t>Aerospace/Defense - Major Diversified</t>
  </si>
  <si>
    <t>Aerospace/Defense Products &amp; Services</t>
  </si>
  <si>
    <t>Agricultural Chemicals</t>
  </si>
  <si>
    <t>Apparel Stores</t>
  </si>
  <si>
    <t>Asset Management</t>
  </si>
  <si>
    <t>Auto Dealerships</t>
  </si>
  <si>
    <t>Auto Manufacturers - Major</t>
  </si>
  <si>
    <t>Auto Parts</t>
  </si>
  <si>
    <t>Auto Parts Stores</t>
  </si>
  <si>
    <t>Auto Parts Wholesale</t>
  </si>
  <si>
    <t>Beverages - Brewers</t>
  </si>
  <si>
    <t>Beverages - Wineries &amp; Distillers</t>
  </si>
  <si>
    <t>Biotechnology</t>
  </si>
  <si>
    <t>Broadcasting - Radio</t>
  </si>
  <si>
    <t>Broadcasting - TV</t>
  </si>
  <si>
    <t>Catalog &amp; Mail Order Houses</t>
  </si>
  <si>
    <t>Cigarettes</t>
  </si>
  <si>
    <t>Closed-End Fund - Debt</t>
  </si>
  <si>
    <t>Closed-End Fund - Equity</t>
  </si>
  <si>
    <t>Closed-End Fund - Foreign</t>
  </si>
  <si>
    <t>Confectioners</t>
  </si>
  <si>
    <t>Conglomerates</t>
  </si>
  <si>
    <t>Consumer Services</t>
  </si>
  <si>
    <t>Credit Services</t>
  </si>
  <si>
    <t>Dairy Products</t>
  </si>
  <si>
    <t>Department Stores</t>
  </si>
  <si>
    <t>Discount, Variety Stores</t>
  </si>
  <si>
    <t>Diversified Investments</t>
  </si>
  <si>
    <t>Diversified Utilities</t>
  </si>
  <si>
    <t>Drug Delivery</t>
  </si>
  <si>
    <t>Drug Manufacturers - Major</t>
  </si>
  <si>
    <t>Drug Manufacturers - Other</t>
  </si>
  <si>
    <t>Drug Related Products</t>
  </si>
  <si>
    <t>Drug Stores</t>
  </si>
  <si>
    <t>Drugs - Generic</t>
  </si>
  <si>
    <t>Drugs Wholesale</t>
  </si>
  <si>
    <t>Electronics Stores</t>
  </si>
  <si>
    <t>Entertainment - Diversified</t>
  </si>
  <si>
    <t>Farm Products</t>
  </si>
  <si>
    <t>Food - Major Diversified</t>
  </si>
  <si>
    <t>Food Wholesale</t>
  </si>
  <si>
    <t>Foreign Money Center Banks</t>
  </si>
  <si>
    <t>Foreign Regional Banks</t>
  </si>
  <si>
    <t>Foreign Utilities</t>
  </si>
  <si>
    <t>Gaming Activities</t>
  </si>
  <si>
    <t>General Entertainment</t>
  </si>
  <si>
    <t>Gold</t>
  </si>
  <si>
    <t>Grocery Stores</t>
  </si>
  <si>
    <t>Home Furnishing Stores</t>
  </si>
  <si>
    <t>Home Furnishings &amp; Fixtures</t>
  </si>
  <si>
    <t>Home Improvement Stores</t>
  </si>
  <si>
    <t>Hospitals</t>
  </si>
  <si>
    <t>Housewares &amp; Accessories</t>
  </si>
  <si>
    <t>Investment Brokerage - National</t>
  </si>
  <si>
    <t>Investment Brokerage - Regional</t>
  </si>
  <si>
    <t>Jewelry Stores</t>
  </si>
  <si>
    <t>Long-Term Care Facilities</t>
  </si>
  <si>
    <t>Meat Products</t>
  </si>
  <si>
    <t>Medical Laboratories &amp; Research</t>
  </si>
  <si>
    <t>Money Center Banks</t>
  </si>
  <si>
    <t>Mortgage Investment</t>
  </si>
  <si>
    <t>Movie Production, Theaters</t>
  </si>
  <si>
    <t>Multimedia &amp; Graphics Software</t>
  </si>
  <si>
    <t>Music &amp; Video Stores</t>
  </si>
  <si>
    <t>Personal Products</t>
  </si>
  <si>
    <t>Personal Services</t>
  </si>
  <si>
    <t>Photographic Equipment &amp; Supplies</t>
  </si>
  <si>
    <t>Publishing - Books</t>
  </si>
  <si>
    <t>Publishing - Newspapers</t>
  </si>
  <si>
    <t>Publishing - Periodicals</t>
  </si>
  <si>
    <t>REIT - Diversified</t>
  </si>
  <si>
    <t>REIT - Healthcare Facilities</t>
  </si>
  <si>
    <t>REIT - Hotel/Motel</t>
  </si>
  <si>
    <t>REIT - Industrial</t>
  </si>
  <si>
    <t>REIT - Office</t>
  </si>
  <si>
    <t>REIT - Residential</t>
  </si>
  <si>
    <t>REIT - Retail</t>
  </si>
  <si>
    <t>Railroads</t>
  </si>
  <si>
    <t>Recreational Goods, Other</t>
  </si>
  <si>
    <t>Recreational Vehicles</t>
  </si>
  <si>
    <t>Regional - Mid-Atlantic Banks</t>
  </si>
  <si>
    <t>Regional - Midwest Banks</t>
  </si>
  <si>
    <t>Regional - Northeast Banks</t>
  </si>
  <si>
    <t>Regional - Pacific Banks</t>
  </si>
  <si>
    <t>Regional - Southeast Banks</t>
  </si>
  <si>
    <t>Regional - Southwest  Banks</t>
  </si>
  <si>
    <t>Regional Airlines</t>
  </si>
  <si>
    <t>Resorts &amp; Casinos</t>
  </si>
  <si>
    <t>Restaurants</t>
  </si>
  <si>
    <t>Savings &amp; Loans</t>
  </si>
  <si>
    <t>Silver</t>
  </si>
  <si>
    <t>Specialty Eateries</t>
  </si>
  <si>
    <t>Specialty Retail, Other</t>
  </si>
  <si>
    <t>Sporting Activities</t>
  </si>
  <si>
    <t>Sporting Goods</t>
  </si>
  <si>
    <t>Sporting Goods Stores</t>
  </si>
  <si>
    <t>Synthetics</t>
  </si>
  <si>
    <t>Textile - Apparel Clothing</t>
  </si>
  <si>
    <t>Textile - Apparel Footwear &amp; Accessories</t>
  </si>
  <si>
    <t>Textile Industrial</t>
  </si>
  <si>
    <t>Tobacco Products, Other</t>
  </si>
  <si>
    <t>Toy &amp; Hobby Stores</t>
  </si>
  <si>
    <t>Toys &amp; Games</t>
  </si>
  <si>
    <t>Wholesale, Other</t>
  </si>
  <si>
    <t>MultiPhase  Flow Meters-Special Application for WELLHEAD Monitoring</t>
  </si>
  <si>
    <t xml:space="preserve">Well Head &amp; X-Mass Tree Equipment To API 6A </t>
  </si>
  <si>
    <t>Line Pipes (API-5L : LSAW/ERW Above 20") for Downhole OCTG Application</t>
  </si>
  <si>
    <t>Progressive Cavity Pumping System (PCP).</t>
  </si>
  <si>
    <t xml:space="preserve">Sucker Rod Pumping System (Mechanical / Hydraulic)(SRP) </t>
  </si>
  <si>
    <t>Variable Speed Drive(VSD) for PCP/SRP Pumping System</t>
  </si>
  <si>
    <t>Down Hole Sensor for PCP/SRP Pumping System.</t>
  </si>
  <si>
    <t>Flow Metering Packages (For O.E-Manufacturers - Flow Meters)</t>
  </si>
  <si>
    <t>FLOW METERING PACAKGES (For Packagers/Assembler/Integrator)</t>
  </si>
  <si>
    <t>GAS Sweetening &amp; GAS Compression System</t>
  </si>
  <si>
    <t>Fire Suppression System (Gaseous Based)</t>
  </si>
  <si>
    <t>Inflow Control Device. (ICD - Active / Passive )</t>
  </si>
  <si>
    <t>ASPHALTENE  INHIBITOR</t>
  </si>
  <si>
    <t>Casing Hardware Equipment (Floating-Centralization)</t>
  </si>
  <si>
    <t>TRSC SSSV (Tubing Retrievable Surface Controlled Sub-Surface Safety Valve) for Development Wells</t>
  </si>
  <si>
    <t>Viscosity Reducer</t>
  </si>
  <si>
    <t>Swell Packers for Development Wells. (Integral Bonded Type  and   Slip on Type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</si>
</sst>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mm/dd/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 tint="-0.34998626667073579"/>
      </top>
      <bottom style="thick">
        <color theme="0"/>
      </bottom>
      <diagonal/>
    </border>
    <border>
      <left/>
      <right/>
      <top style="thick">
        <color theme="0" tint="-0.34998626667073579"/>
      </top>
      <bottom style="thick">
        <color theme="0"/>
      </bottom>
      <diagonal/>
    </border>
    <border>
      <left/>
      <right style="thick">
        <color theme="0"/>
      </right>
      <top style="thick">
        <color theme="0" tint="-0.34998626667073579"/>
      </top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hair">
        <color theme="0" tint="-0.14996795556505021"/>
      </left>
      <right style="thin">
        <color indexed="64"/>
      </right>
      <top style="hair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14996795556505021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thin">
        <color indexed="64"/>
      </right>
      <top style="thin">
        <color indexed="64"/>
      </top>
      <bottom style="hair">
        <color theme="0" tint="-0.1499679555650502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 style="hair">
        <color theme="0" tint="-0.14996795556505021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auto="1"/>
      </left>
      <right style="thin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1499679555650502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theme="0" tint="-0.2499465926084170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7" fillId="2" borderId="0" xfId="1" applyFont="1" applyFill="1"/>
    <xf numFmtId="0" fontId="7" fillId="2" borderId="0" xfId="1" applyFont="1" applyFill="1" applyBorder="1"/>
    <xf numFmtId="0" fontId="3" fillId="6" borderId="0" xfId="0" applyFont="1" applyFill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left" indent="1"/>
    </xf>
    <xf numFmtId="0" fontId="6" fillId="2" borderId="0" xfId="0" applyFont="1" applyFill="1"/>
    <xf numFmtId="0" fontId="6" fillId="2" borderId="0" xfId="0" applyFont="1" applyFill="1" applyBorder="1"/>
    <xf numFmtId="0" fontId="6" fillId="2" borderId="5" xfId="0" applyFont="1" applyFill="1" applyBorder="1"/>
    <xf numFmtId="0" fontId="3" fillId="2" borderId="5" xfId="0" applyFont="1" applyFill="1" applyBorder="1"/>
    <xf numFmtId="0" fontId="4" fillId="7" borderId="5" xfId="0" applyFont="1" applyFill="1" applyBorder="1" applyAlignment="1">
      <alignment horizontal="center"/>
    </xf>
    <xf numFmtId="0" fontId="4" fillId="7" borderId="4" xfId="0" applyFont="1" applyFill="1" applyBorder="1"/>
    <xf numFmtId="0" fontId="4" fillId="7" borderId="8" xfId="0" applyFont="1" applyFill="1" applyBorder="1" applyAlignment="1">
      <alignment horizontal="center"/>
    </xf>
    <xf numFmtId="0" fontId="3" fillId="6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9" fillId="2" borderId="0" xfId="0" applyFont="1" applyFill="1"/>
    <xf numFmtId="0" fontId="4" fillId="7" borderId="0" xfId="0" applyFont="1" applyFill="1"/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left"/>
    </xf>
    <xf numFmtId="0" fontId="4" fillId="7" borderId="22" xfId="0" applyFont="1" applyFill="1" applyBorder="1" applyAlignment="1">
      <alignment horizontal="center"/>
    </xf>
    <xf numFmtId="9" fontId="3" fillId="2" borderId="0" xfId="3" applyFont="1" applyFill="1"/>
    <xf numFmtId="9" fontId="3" fillId="2" borderId="0" xfId="3" applyFont="1" applyFill="1" applyAlignment="1">
      <alignment horizontal="center"/>
    </xf>
    <xf numFmtId="0" fontId="0" fillId="2" borderId="0" xfId="0" applyFill="1"/>
    <xf numFmtId="0" fontId="1" fillId="2" borderId="0" xfId="1" applyFont="1" applyFill="1"/>
    <xf numFmtId="0" fontId="8" fillId="7" borderId="3" xfId="1" applyFont="1" applyFill="1" applyBorder="1"/>
    <xf numFmtId="0" fontId="8" fillId="7" borderId="3" xfId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11" fillId="2" borderId="0" xfId="5" applyFont="1" applyFill="1" applyAlignment="1" applyProtection="1"/>
    <xf numFmtId="10" fontId="7" fillId="2" borderId="0" xfId="3" applyNumberFormat="1" applyFont="1" applyFill="1"/>
    <xf numFmtId="10" fontId="8" fillId="7" borderId="3" xfId="3" applyNumberFormat="1" applyFont="1" applyFill="1" applyBorder="1" applyAlignment="1">
      <alignment horizontal="center"/>
    </xf>
    <xf numFmtId="10" fontId="3" fillId="0" borderId="0" xfId="3" applyNumberFormat="1" applyFont="1"/>
    <xf numFmtId="9" fontId="1" fillId="2" borderId="0" xfId="1" applyNumberFormat="1" applyFont="1" applyFill="1"/>
    <xf numFmtId="0" fontId="4" fillId="7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6" fillId="2" borderId="5" xfId="0" applyFont="1" applyFill="1" applyBorder="1" applyAlignment="1">
      <alignment horizontal="center"/>
    </xf>
    <xf numFmtId="0" fontId="13" fillId="2" borderId="0" xfId="0" applyFont="1" applyFill="1"/>
    <xf numFmtId="165" fontId="5" fillId="2" borderId="0" xfId="0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6" fillId="2" borderId="0" xfId="0" applyNumberFormat="1" applyFont="1" applyFill="1" applyBorder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14" fontId="13" fillId="2" borderId="0" xfId="0" applyNumberFormat="1" applyFont="1" applyFill="1"/>
    <xf numFmtId="165" fontId="13" fillId="2" borderId="0" xfId="0" applyNumberFormat="1" applyFont="1" applyFill="1" applyAlignment="1">
      <alignment horizontal="center"/>
    </xf>
    <xf numFmtId="0" fontId="13" fillId="0" borderId="11" xfId="0" applyFont="1" applyBorder="1" applyAlignment="1"/>
    <xf numFmtId="0" fontId="3" fillId="2" borderId="11" xfId="0" applyFont="1" applyFill="1" applyBorder="1"/>
    <xf numFmtId="0" fontId="7" fillId="2" borderId="0" xfId="0" applyFont="1" applyFill="1" applyBorder="1" applyAlignment="1">
      <alignment horizontal="left" indent="1"/>
    </xf>
    <xf numFmtId="0" fontId="13" fillId="2" borderId="0" xfId="0" applyFont="1" applyFill="1" applyBorder="1"/>
    <xf numFmtId="0" fontId="3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left" indent="3"/>
    </xf>
    <xf numFmtId="0" fontId="3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65" fontId="3" fillId="4" borderId="6" xfId="4" applyNumberFormat="1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3" fillId="2" borderId="0" xfId="0" applyFont="1" applyFill="1"/>
    <xf numFmtId="0" fontId="4" fillId="6" borderId="0" xfId="0" applyFont="1" applyFill="1"/>
    <xf numFmtId="0" fontId="3" fillId="6" borderId="0" xfId="0" applyFont="1" applyFill="1"/>
    <xf numFmtId="0" fontId="6" fillId="2" borderId="5" xfId="0" applyFont="1" applyFill="1" applyBorder="1"/>
    <xf numFmtId="0" fontId="4" fillId="7" borderId="5" xfId="0" applyFont="1" applyFill="1" applyBorder="1"/>
    <xf numFmtId="0" fontId="13" fillId="2" borderId="0" xfId="0" applyFont="1" applyFill="1"/>
    <xf numFmtId="3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3" fillId="9" borderId="0" xfId="0" applyFont="1" applyFill="1" applyAlignment="1">
      <alignment horizontal="center"/>
    </xf>
    <xf numFmtId="0" fontId="3" fillId="9" borderId="0" xfId="0" applyFont="1" applyFill="1"/>
    <xf numFmtId="0" fontId="4" fillId="7" borderId="0" xfId="0" applyFont="1" applyFill="1" applyAlignment="1">
      <alignment horizontal="center" wrapText="1"/>
    </xf>
    <xf numFmtId="0" fontId="6" fillId="3" borderId="24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7" fillId="2" borderId="0" xfId="0" applyFont="1" applyFill="1"/>
    <xf numFmtId="0" fontId="10" fillId="2" borderId="0" xfId="5" applyFill="1" applyAlignment="1" applyProtection="1"/>
    <xf numFmtId="0" fontId="13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3" fillId="0" borderId="0" xfId="0" applyFont="1" applyBorder="1" applyAlignment="1"/>
    <xf numFmtId="0" fontId="15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 applyAlignment="1">
      <alignment horizontal="right"/>
    </xf>
    <xf numFmtId="0" fontId="3" fillId="0" borderId="34" xfId="0" applyFont="1" applyBorder="1" applyAlignment="1">
      <alignment horizontal="center"/>
    </xf>
    <xf numFmtId="2" fontId="3" fillId="0" borderId="35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 applyAlignment="1">
      <alignment horizontal="right"/>
    </xf>
    <xf numFmtId="2" fontId="3" fillId="0" borderId="41" xfId="0" applyNumberFormat="1" applyFont="1" applyBorder="1" applyAlignment="1">
      <alignment horizontal="center"/>
    </xf>
    <xf numFmtId="2" fontId="3" fillId="0" borderId="42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2" fontId="3" fillId="0" borderId="44" xfId="0" applyNumberFormat="1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3" fillId="0" borderId="49" xfId="0" applyFont="1" applyBorder="1" applyAlignment="1">
      <alignment horizontal="right"/>
    </xf>
    <xf numFmtId="0" fontId="4" fillId="7" borderId="8" xfId="0" applyFont="1" applyFill="1" applyBorder="1" applyAlignment="1">
      <alignment horizontal="center" wrapText="1"/>
    </xf>
    <xf numFmtId="0" fontId="4" fillId="7" borderId="50" xfId="0" applyFont="1" applyFill="1" applyBorder="1" applyAlignment="1">
      <alignment horizontal="center" wrapText="1"/>
    </xf>
    <xf numFmtId="9" fontId="4" fillId="7" borderId="51" xfId="0" applyNumberFormat="1" applyFont="1" applyFill="1" applyBorder="1" applyAlignment="1">
      <alignment horizontal="center" wrapText="1"/>
    </xf>
    <xf numFmtId="9" fontId="4" fillId="7" borderId="52" xfId="0" applyNumberFormat="1" applyFont="1" applyFill="1" applyBorder="1" applyAlignment="1">
      <alignment horizontal="center" wrapText="1"/>
    </xf>
    <xf numFmtId="9" fontId="4" fillId="7" borderId="53" xfId="0" applyNumberFormat="1" applyFont="1" applyFill="1" applyBorder="1" applyAlignment="1">
      <alignment horizontal="center" wrapText="1"/>
    </xf>
    <xf numFmtId="9" fontId="4" fillId="7" borderId="52" xfId="3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6" xfId="0" applyFont="1" applyFill="1" applyBorder="1" applyAlignment="1">
      <alignment horizontal="center" wrapText="1"/>
    </xf>
    <xf numFmtId="0" fontId="4" fillId="7" borderId="57" xfId="0" applyFont="1" applyFill="1" applyBorder="1" applyAlignment="1">
      <alignment horizontal="center" wrapText="1"/>
    </xf>
    <xf numFmtId="0" fontId="4" fillId="7" borderId="58" xfId="0" applyFont="1" applyFill="1" applyBorder="1" applyAlignment="1">
      <alignment horizontal="center" wrapText="1"/>
    </xf>
    <xf numFmtId="0" fontId="4" fillId="6" borderId="55" xfId="0" applyFont="1" applyFill="1" applyBorder="1" applyAlignment="1">
      <alignment horizontal="center"/>
    </xf>
    <xf numFmtId="0" fontId="4" fillId="7" borderId="54" xfId="0" applyFont="1" applyFill="1" applyBorder="1" applyAlignment="1">
      <alignment horizontal="center" wrapText="1"/>
    </xf>
    <xf numFmtId="2" fontId="3" fillId="0" borderId="59" xfId="0" applyNumberFormat="1" applyFont="1" applyBorder="1" applyAlignment="1">
      <alignment horizontal="center"/>
    </xf>
    <xf numFmtId="0" fontId="3" fillId="0" borderId="60" xfId="0" applyNumberFormat="1" applyFont="1" applyBorder="1" applyAlignment="1">
      <alignment horizontal="center"/>
    </xf>
    <xf numFmtId="2" fontId="3" fillId="0" borderId="61" xfId="0" applyNumberFormat="1" applyFont="1" applyBorder="1" applyAlignment="1">
      <alignment horizontal="center"/>
    </xf>
    <xf numFmtId="0" fontId="3" fillId="0" borderId="62" xfId="0" applyNumberFormat="1" applyFont="1" applyBorder="1" applyAlignment="1">
      <alignment horizontal="center"/>
    </xf>
    <xf numFmtId="2" fontId="3" fillId="0" borderId="40" xfId="0" applyNumberFormat="1" applyFont="1" applyBorder="1" applyAlignment="1">
      <alignment horizontal="right"/>
    </xf>
    <xf numFmtId="2" fontId="3" fillId="0" borderId="63" xfId="0" applyNumberFormat="1" applyFont="1" applyBorder="1" applyAlignment="1">
      <alignment horizontal="center"/>
    </xf>
    <xf numFmtId="2" fontId="3" fillId="0" borderId="64" xfId="0" applyNumberFormat="1" applyFont="1" applyBorder="1" applyAlignment="1">
      <alignment horizontal="center"/>
    </xf>
    <xf numFmtId="0" fontId="3" fillId="0" borderId="65" xfId="0" applyFont="1" applyBorder="1" applyAlignment="1">
      <alignment horizontal="right"/>
    </xf>
    <xf numFmtId="0" fontId="3" fillId="0" borderId="66" xfId="0" applyFont="1" applyBorder="1"/>
    <xf numFmtId="2" fontId="3" fillId="0" borderId="65" xfId="0" applyNumberFormat="1" applyFont="1" applyBorder="1" applyAlignment="1">
      <alignment horizontal="right"/>
    </xf>
    <xf numFmtId="2" fontId="3" fillId="0" borderId="67" xfId="0" applyNumberFormat="1" applyFont="1" applyBorder="1" applyAlignment="1">
      <alignment horizontal="center"/>
    </xf>
    <xf numFmtId="0" fontId="3" fillId="0" borderId="68" xfId="0" applyNumberFormat="1" applyFont="1" applyBorder="1" applyAlignment="1">
      <alignment horizontal="center"/>
    </xf>
    <xf numFmtId="0" fontId="13" fillId="2" borderId="0" xfId="0" applyFont="1" applyFill="1" applyAlignment="1">
      <alignment horizontal="right"/>
    </xf>
    <xf numFmtId="0" fontId="3" fillId="2" borderId="0" xfId="0" applyFont="1" applyFill="1" applyAlignment="1">
      <alignment horizontal="left" indent="4"/>
    </xf>
    <xf numFmtId="0" fontId="17" fillId="2" borderId="0" xfId="0" applyFont="1" applyFill="1"/>
    <xf numFmtId="0" fontId="15" fillId="2" borderId="0" xfId="0" applyFont="1" applyFill="1" applyAlignment="1">
      <alignment horizontal="left" indent="3"/>
    </xf>
    <xf numFmtId="49" fontId="4" fillId="7" borderId="5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0" fontId="13" fillId="0" borderId="11" xfId="0" applyFont="1" applyBorder="1"/>
    <xf numFmtId="0" fontId="13" fillId="0" borderId="12" xfId="0" applyFont="1" applyBorder="1" applyAlignment="1"/>
    <xf numFmtId="0" fontId="4" fillId="7" borderId="0" xfId="0" applyFont="1" applyFill="1" applyBorder="1"/>
    <xf numFmtId="0" fontId="4" fillId="6" borderId="0" xfId="0" applyFont="1" applyFill="1" applyBorder="1"/>
    <xf numFmtId="165" fontId="3" fillId="2" borderId="6" xfId="4" applyNumberFormat="1" applyFont="1" applyFill="1" applyBorder="1" applyAlignment="1">
      <alignment horizontal="center"/>
    </xf>
    <xf numFmtId="166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2" borderId="0" xfId="0" applyNumberFormat="1" applyFont="1" applyFill="1"/>
    <xf numFmtId="0" fontId="3" fillId="5" borderId="9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horizontal="center"/>
      <protection locked="0"/>
    </xf>
    <xf numFmtId="0" fontId="3" fillId="5" borderId="26" xfId="0" applyFont="1" applyFill="1" applyBorder="1" applyAlignment="1" applyProtection="1">
      <alignment horizontal="center"/>
      <protection locked="0"/>
    </xf>
    <xf numFmtId="0" fontId="3" fillId="5" borderId="7" xfId="0" applyFont="1" applyFill="1" applyBorder="1" applyAlignment="1" applyProtection="1">
      <alignment horizontal="center"/>
      <protection locked="0"/>
    </xf>
    <xf numFmtId="165" fontId="3" fillId="5" borderId="7" xfId="4" applyNumberFormat="1" applyFont="1" applyFill="1" applyBorder="1" applyAlignment="1" applyProtection="1">
      <alignment horizontal="center"/>
      <protection locked="0"/>
    </xf>
    <xf numFmtId="165" fontId="3" fillId="5" borderId="6" xfId="4" applyNumberFormat="1" applyFont="1" applyFill="1" applyBorder="1" applyAlignment="1" applyProtection="1">
      <alignment horizontal="center"/>
      <protection locked="0"/>
    </xf>
    <xf numFmtId="0" fontId="12" fillId="2" borderId="0" xfId="5" applyFont="1" applyFill="1" applyAlignment="1" applyProtection="1">
      <protection locked="0"/>
    </xf>
    <xf numFmtId="0" fontId="18" fillId="2" borderId="0" xfId="0" applyFont="1" applyFill="1"/>
    <xf numFmtId="0" fontId="0" fillId="0" borderId="69" xfId="0" applyFont="1" applyBorder="1" applyAlignment="1">
      <alignment horizontal="right"/>
    </xf>
    <xf numFmtId="2" fontId="0" fillId="0" borderId="69" xfId="0" applyNumberFormat="1" applyFont="1" applyBorder="1" applyAlignment="1">
      <alignment horizontal="right"/>
    </xf>
    <xf numFmtId="0" fontId="0" fillId="0" borderId="69" xfId="0" applyFont="1" applyFill="1" applyBorder="1" applyAlignment="1">
      <alignment horizontal="right"/>
    </xf>
    <xf numFmtId="0" fontId="0" fillId="2" borderId="70" xfId="0" applyFont="1" applyFill="1" applyBorder="1"/>
    <xf numFmtId="0" fontId="0" fillId="0" borderId="71" xfId="0" applyFont="1" applyBorder="1" applyAlignment="1">
      <alignment horizontal="right"/>
    </xf>
    <xf numFmtId="0" fontId="0" fillId="0" borderId="73" xfId="0" applyFont="1" applyBorder="1" applyAlignment="1">
      <alignment horizontal="right"/>
    </xf>
    <xf numFmtId="0" fontId="0" fillId="2" borderId="72" xfId="0" applyFont="1" applyFill="1" applyBorder="1"/>
    <xf numFmtId="0" fontId="0" fillId="2" borderId="74" xfId="0" applyFont="1" applyFill="1" applyBorder="1"/>
    <xf numFmtId="0" fontId="3" fillId="5" borderId="0" xfId="0" applyFont="1" applyFill="1" applyAlignment="1" applyProtection="1">
      <alignment horizontal="center"/>
      <protection locked="0"/>
    </xf>
    <xf numFmtId="0" fontId="0" fillId="2" borderId="70" xfId="0" applyFont="1" applyFill="1" applyBorder="1"/>
    <xf numFmtId="0" fontId="13" fillId="2" borderId="12" xfId="0" applyFont="1" applyFill="1" applyBorder="1" applyAlignment="1">
      <alignment horizontal="center"/>
    </xf>
    <xf numFmtId="0" fontId="3" fillId="5" borderId="19" xfId="0" applyFon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3" fillId="5" borderId="10" xfId="0" applyFont="1" applyFill="1" applyBorder="1" applyAlignment="1" applyProtection="1">
      <alignment horizontal="center"/>
      <protection locked="0"/>
    </xf>
    <xf numFmtId="0" fontId="3" fillId="5" borderId="11" xfId="0" applyFont="1" applyFill="1" applyBorder="1" applyAlignment="1" applyProtection="1">
      <alignment horizontal="center"/>
      <protection locked="0"/>
    </xf>
    <xf numFmtId="0" fontId="9" fillId="5" borderId="9" xfId="0" applyFont="1" applyFill="1" applyBorder="1" applyAlignment="1" applyProtection="1">
      <alignment horizontal="center"/>
      <protection locked="0"/>
    </xf>
    <xf numFmtId="0" fontId="9" fillId="5" borderId="12" xfId="0" applyFont="1" applyFill="1" applyBorder="1" applyAlignment="1" applyProtection="1">
      <alignment horizontal="center"/>
      <protection locked="0"/>
    </xf>
    <xf numFmtId="0" fontId="9" fillId="5" borderId="14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1" xfId="0" applyBorder="1" applyProtection="1">
      <protection locked="0"/>
    </xf>
    <xf numFmtId="0" fontId="3" fillId="5" borderId="16" xfId="0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center"/>
      <protection locked="0"/>
    </xf>
    <xf numFmtId="0" fontId="3" fillId="5" borderId="18" xfId="0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center"/>
      <protection locked="0"/>
    </xf>
    <xf numFmtId="0" fontId="8" fillId="6" borderId="23" xfId="1" applyFont="1" applyFill="1" applyBorder="1" applyAlignment="1">
      <alignment horizontal="left"/>
    </xf>
    <xf numFmtId="0" fontId="8" fillId="6" borderId="1" xfId="1" applyFont="1" applyFill="1" applyBorder="1" applyAlignment="1">
      <alignment horizontal="left"/>
    </xf>
    <xf numFmtId="0" fontId="8" fillId="6" borderId="2" xfId="1" applyFont="1" applyFill="1" applyBorder="1" applyAlignment="1">
      <alignment horizontal="left"/>
    </xf>
    <xf numFmtId="0" fontId="4" fillId="6" borderId="55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4" fillId="6" borderId="5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left"/>
    </xf>
    <xf numFmtId="0" fontId="6" fillId="9" borderId="0" xfId="0" applyFont="1" applyFill="1" applyAlignment="1">
      <alignment horizontal="center"/>
    </xf>
  </cellXfs>
  <cellStyles count="6">
    <cellStyle name="Comma" xfId="4" builtinId="3"/>
    <cellStyle name="Hyperlink" xfId="5" builtinId="8"/>
    <cellStyle name="Normal" xfId="0" builtinId="0"/>
    <cellStyle name="Normal 2" xfId="1"/>
    <cellStyle name="Percent" xfId="3" builtinId="5"/>
    <cellStyle name="Percent 2" xfId="2"/>
  </cellStyles>
  <dxfs count="39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4.9989318521683403E-2"/>
        </patternFill>
      </fill>
    </dxf>
    <dxf>
      <font>
        <color theme="0" tint="-0.14996795556505021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0000FF"/>
      <color rgb="FFFFFF99"/>
      <color rgb="FFFF0000"/>
      <color rgb="FFFF9797"/>
      <color rgb="FFCC0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79</xdr:row>
      <xdr:rowOff>32041</xdr:rowOff>
    </xdr:from>
    <xdr:to>
      <xdr:col>10</xdr:col>
      <xdr:colOff>9238</xdr:colOff>
      <xdr:row>88</xdr:row>
      <xdr:rowOff>25131</xdr:rowOff>
    </xdr:to>
    <xdr:pic>
      <xdr:nvPicPr>
        <xdr:cNvPr id="163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1" y="5566066"/>
          <a:ext cx="5955322" cy="14599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19051</xdr:colOff>
      <xdr:row>91</xdr:row>
      <xdr:rowOff>9524</xdr:rowOff>
    </xdr:from>
    <xdr:to>
      <xdr:col>9</xdr:col>
      <xdr:colOff>206886</xdr:colOff>
      <xdr:row>125</xdr:row>
      <xdr:rowOff>23255</xdr:rowOff>
    </xdr:to>
    <xdr:pic>
      <xdr:nvPicPr>
        <xdr:cNvPr id="1639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2820" y="7461005"/>
          <a:ext cx="5529800" cy="552962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8296</xdr:colOff>
      <xdr:row>53</xdr:row>
      <xdr:rowOff>40903</xdr:rowOff>
    </xdr:from>
    <xdr:to>
      <xdr:col>6</xdr:col>
      <xdr:colOff>337566</xdr:colOff>
      <xdr:row>54</xdr:row>
      <xdr:rowOff>36851</xdr:rowOff>
    </xdr:to>
    <xdr:pic>
      <xdr:nvPicPr>
        <xdr:cNvPr id="163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3339" y="8008773"/>
          <a:ext cx="3393836" cy="16160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265042</xdr:colOff>
      <xdr:row>54</xdr:row>
      <xdr:rowOff>155167</xdr:rowOff>
    </xdr:from>
    <xdr:to>
      <xdr:col>6</xdr:col>
      <xdr:colOff>604945</xdr:colOff>
      <xdr:row>56</xdr:row>
      <xdr:rowOff>33132</xdr:rowOff>
    </xdr:to>
    <xdr:pic>
      <xdr:nvPicPr>
        <xdr:cNvPr id="163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26357"/>
        <a:stretch>
          <a:fillRect/>
        </a:stretch>
      </xdr:blipFill>
      <xdr:spPr bwMode="auto">
        <a:xfrm>
          <a:off x="265042" y="8288689"/>
          <a:ext cx="3669512" cy="17613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265041</xdr:colOff>
      <xdr:row>72</xdr:row>
      <xdr:rowOff>25206</xdr:rowOff>
    </xdr:from>
    <xdr:to>
      <xdr:col>7</xdr:col>
      <xdr:colOff>778565</xdr:colOff>
      <xdr:row>76</xdr:row>
      <xdr:rowOff>41410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65041" y="10643510"/>
          <a:ext cx="4588567" cy="67881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</xdr:colOff>
      <xdr:row>60</xdr:row>
      <xdr:rowOff>24810</xdr:rowOff>
    </xdr:from>
    <xdr:to>
      <xdr:col>7</xdr:col>
      <xdr:colOff>777373</xdr:colOff>
      <xdr:row>69</xdr:row>
      <xdr:rowOff>46374</xdr:rowOff>
    </xdr:to>
    <xdr:pic>
      <xdr:nvPicPr>
        <xdr:cNvPr id="1639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t="1752"/>
        <a:stretch>
          <a:fillRect/>
        </a:stretch>
      </xdr:blipFill>
      <xdr:spPr bwMode="auto">
        <a:xfrm>
          <a:off x="265044" y="8978310"/>
          <a:ext cx="4587372" cy="152071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19050</xdr:colOff>
      <xdr:row>34</xdr:row>
      <xdr:rowOff>57150</xdr:rowOff>
    </xdr:from>
    <xdr:to>
      <xdr:col>10</xdr:col>
      <xdr:colOff>0</xdr:colOff>
      <xdr:row>43</xdr:row>
      <xdr:rowOff>66675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285750" y="5562600"/>
          <a:ext cx="595312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118446</xdr:colOff>
      <xdr:row>1</xdr:row>
      <xdr:rowOff>4165</xdr:rowOff>
    </xdr:from>
    <xdr:to>
      <xdr:col>10</xdr:col>
      <xdr:colOff>508667</xdr:colOff>
      <xdr:row>7</xdr:row>
      <xdr:rowOff>66676</xdr:rowOff>
    </xdr:to>
    <xdr:pic>
      <xdr:nvPicPr>
        <xdr:cNvPr id="3" name="Picture 1" descr="http://www.ngoilgasmena.com/media/media-news/news-thumb/091111/kuwait-oil-company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7896" y="166090"/>
          <a:ext cx="999821" cy="11769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ockw.com/Documents%20and%20Settings/Bourio%20Alvaro/My%20Documents/01.%20Cases/1101-%20Kuwait%20Oil%20Company%20(KOC)-%20Vendor%20pre-qualification/06.%20Excel%20Model/KOC%20Financial%20Pre-qualification%20Model%20v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Q Questionnaire"/>
      <sheetName val="Model_Inputs"/>
      <sheetName val="PQ Result"/>
      <sheetName val="Partnership"/>
      <sheetName val="Calculations--&gt;"/>
      <sheetName val="Financial Calc"/>
      <sheetName val="NonFinancial Calc"/>
      <sheetName val="Data--&gt;"/>
      <sheetName val="Lookup Tables"/>
      <sheetName val="Weights"/>
      <sheetName val="Currency_Data"/>
      <sheetName val="Country Rating"/>
      <sheetName val="Industries"/>
      <sheetName val="Industry Financial Info"/>
      <sheetName val="Purchase Category"/>
      <sheetName val="Calender"/>
      <sheetName val="Automatic Disqualifiers"/>
      <sheetName val="Category"/>
      <sheetName val="Letter of Surety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 t="str">
            <v>KWD</v>
          </cell>
        </row>
        <row r="5">
          <cell r="B5" t="str">
            <v>USD</v>
          </cell>
        </row>
      </sheetData>
      <sheetData sheetId="13">
        <row r="5">
          <cell r="A5" t="str">
            <v>Albania</v>
          </cell>
        </row>
        <row r="6">
          <cell r="A6" t="str">
            <v>Angola</v>
          </cell>
        </row>
        <row r="7">
          <cell r="A7" t="str">
            <v>Argentina</v>
          </cell>
        </row>
        <row r="8">
          <cell r="A8" t="str">
            <v>Armenia</v>
          </cell>
        </row>
        <row r="9">
          <cell r="A9" t="str">
            <v>Australia</v>
          </cell>
        </row>
        <row r="10">
          <cell r="A10" t="str">
            <v>Austria [1]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 [1]</v>
          </cell>
        </row>
        <row r="18">
          <cell r="A18" t="str">
            <v>Belize</v>
          </cell>
        </row>
        <row r="19">
          <cell r="A19" t="str">
            <v>Bermuda</v>
          </cell>
        </row>
        <row r="20">
          <cell r="A20" t="str">
            <v>Bolivia</v>
          </cell>
        </row>
        <row r="21">
          <cell r="A21" t="str">
            <v>Bosnia and Herzegovina</v>
          </cell>
        </row>
        <row r="22">
          <cell r="A22" t="str">
            <v>Botswana</v>
          </cell>
        </row>
        <row r="23">
          <cell r="A23" t="str">
            <v>Brazil</v>
          </cell>
        </row>
        <row r="24">
          <cell r="A24" t="str">
            <v>Bulgaria</v>
          </cell>
        </row>
        <row r="25">
          <cell r="A25" t="str">
            <v>Cambodia</v>
          </cell>
        </row>
        <row r="26">
          <cell r="A26" t="str">
            <v>Canada</v>
          </cell>
        </row>
        <row r="27">
          <cell r="A27" t="str">
            <v>Cayman Islands</v>
          </cell>
        </row>
        <row r="28">
          <cell r="A28" t="str">
            <v>Chile</v>
          </cell>
        </row>
        <row r="29">
          <cell r="A29" t="str">
            <v>China</v>
          </cell>
        </row>
        <row r="30">
          <cell r="A30" t="str">
            <v>Colombia</v>
          </cell>
        </row>
        <row r="31">
          <cell r="A31" t="str">
            <v>Costa Rica</v>
          </cell>
        </row>
        <row r="32">
          <cell r="A32" t="str">
            <v>Croatia</v>
          </cell>
        </row>
        <row r="33">
          <cell r="A33" t="str">
            <v>Cuba</v>
          </cell>
        </row>
        <row r="34">
          <cell r="A34" t="str">
            <v>Cyprus [1]</v>
          </cell>
        </row>
        <row r="35">
          <cell r="A35" t="str">
            <v>Czech Republic</v>
          </cell>
        </row>
        <row r="36">
          <cell r="A36" t="str">
            <v>Denmark</v>
          </cell>
        </row>
        <row r="37">
          <cell r="A37" t="str">
            <v>Dominican Republic</v>
          </cell>
        </row>
        <row r="38">
          <cell r="A38" t="str">
            <v>Ecuador</v>
          </cell>
        </row>
        <row r="39">
          <cell r="A39" t="str">
            <v>Egypt</v>
          </cell>
        </row>
        <row r="40">
          <cell r="A40" t="str">
            <v>El Salvador</v>
          </cell>
        </row>
        <row r="41">
          <cell r="A41" t="str">
            <v>Estonia</v>
          </cell>
        </row>
        <row r="42">
          <cell r="A42" t="str">
            <v>Fiji Islands</v>
          </cell>
        </row>
        <row r="43">
          <cell r="A43" t="str">
            <v>Finland [1]</v>
          </cell>
        </row>
        <row r="44">
          <cell r="A44" t="str">
            <v>France [1]</v>
          </cell>
        </row>
        <row r="45">
          <cell r="A45" t="str">
            <v>Georgia</v>
          </cell>
        </row>
        <row r="46">
          <cell r="A46" t="str">
            <v>Germany [1]</v>
          </cell>
        </row>
        <row r="47">
          <cell r="A47" t="str">
            <v>Greece [1]</v>
          </cell>
        </row>
        <row r="48">
          <cell r="A48" t="str">
            <v>Guatemala</v>
          </cell>
        </row>
        <row r="49">
          <cell r="A49" t="str">
            <v>Honduras</v>
          </cell>
        </row>
        <row r="50">
          <cell r="A50" t="str">
            <v>Hong Kong</v>
          </cell>
        </row>
        <row r="51">
          <cell r="A51" t="str">
            <v>Hungary</v>
          </cell>
        </row>
        <row r="52">
          <cell r="A52" t="str">
            <v>Iceland</v>
          </cell>
        </row>
        <row r="53">
          <cell r="A53" t="str">
            <v>India</v>
          </cell>
        </row>
        <row r="54">
          <cell r="A54" t="str">
            <v>Indonesia</v>
          </cell>
        </row>
        <row r="55">
          <cell r="A55" t="str">
            <v>Ireland [1]</v>
          </cell>
        </row>
        <row r="56">
          <cell r="A56" t="str">
            <v>Isle of Man</v>
          </cell>
        </row>
        <row r="57">
          <cell r="A57" t="str">
            <v>Israel</v>
          </cell>
        </row>
        <row r="58">
          <cell r="A58" t="str">
            <v>Italy [1]</v>
          </cell>
        </row>
        <row r="59">
          <cell r="A59" t="str">
            <v>Jamaica</v>
          </cell>
        </row>
        <row r="60">
          <cell r="A60" t="str">
            <v>Japan</v>
          </cell>
        </row>
        <row r="61">
          <cell r="A61" t="str">
            <v>Jordan</v>
          </cell>
        </row>
        <row r="62">
          <cell r="A62" t="str">
            <v>Kazakhstan</v>
          </cell>
        </row>
        <row r="63">
          <cell r="A63" t="str">
            <v>Korea</v>
          </cell>
        </row>
        <row r="64">
          <cell r="A64" t="str">
            <v>Kuwait</v>
          </cell>
        </row>
        <row r="65">
          <cell r="A65" t="str">
            <v>Latvia</v>
          </cell>
        </row>
        <row r="66">
          <cell r="A66" t="str">
            <v>Lebanon</v>
          </cell>
        </row>
        <row r="67">
          <cell r="A67" t="str">
            <v>Lithuania</v>
          </cell>
        </row>
        <row r="68">
          <cell r="A68" t="str">
            <v>Luxembourg [1]</v>
          </cell>
        </row>
        <row r="69">
          <cell r="A69" t="str">
            <v>Macao</v>
          </cell>
        </row>
        <row r="70">
          <cell r="A70" t="str">
            <v>Malaysia</v>
          </cell>
        </row>
        <row r="71">
          <cell r="A71" t="str">
            <v>Malta [1]</v>
          </cell>
        </row>
        <row r="72">
          <cell r="A72" t="str">
            <v>Mauritius</v>
          </cell>
        </row>
        <row r="73">
          <cell r="A73" t="str">
            <v>Mexico</v>
          </cell>
        </row>
        <row r="74">
          <cell r="A74" t="str">
            <v>Moldova</v>
          </cell>
        </row>
        <row r="75">
          <cell r="A75" t="str">
            <v>Mongolia</v>
          </cell>
        </row>
        <row r="76">
          <cell r="A76" t="str">
            <v>Montenegro</v>
          </cell>
        </row>
        <row r="77">
          <cell r="A77" t="str">
            <v>Morocco</v>
          </cell>
        </row>
        <row r="78">
          <cell r="A78" t="str">
            <v>Netherlands [1]</v>
          </cell>
        </row>
        <row r="79">
          <cell r="A79" t="str">
            <v>New Zealand</v>
          </cell>
        </row>
        <row r="80">
          <cell r="A80" t="str">
            <v>Nicaragua</v>
          </cell>
        </row>
        <row r="81">
          <cell r="A81" t="str">
            <v>Norway</v>
          </cell>
        </row>
        <row r="82">
          <cell r="A82" t="str">
            <v>Oman</v>
          </cell>
        </row>
        <row r="83">
          <cell r="A83" t="str">
            <v>Pakistan</v>
          </cell>
        </row>
        <row r="84">
          <cell r="A84" t="str">
            <v>Panama</v>
          </cell>
        </row>
        <row r="85">
          <cell r="A85" t="str">
            <v>Papua New Guinea</v>
          </cell>
        </row>
        <row r="86">
          <cell r="A86" t="str">
            <v>Paraguay</v>
          </cell>
        </row>
        <row r="87">
          <cell r="A87" t="str">
            <v>Peru</v>
          </cell>
        </row>
        <row r="88">
          <cell r="A88" t="str">
            <v>Philippines</v>
          </cell>
        </row>
        <row r="89">
          <cell r="A89" t="str">
            <v>Poland</v>
          </cell>
        </row>
        <row r="90">
          <cell r="A90" t="str">
            <v>Portugal [1]</v>
          </cell>
        </row>
        <row r="91">
          <cell r="A91" t="str">
            <v>Qatar</v>
          </cell>
        </row>
        <row r="92">
          <cell r="A92" t="str">
            <v>Romania</v>
          </cell>
        </row>
        <row r="93">
          <cell r="A93" t="str">
            <v>Russia</v>
          </cell>
        </row>
        <row r="94">
          <cell r="A94" t="str">
            <v>Saudi Arabia</v>
          </cell>
        </row>
        <row r="95">
          <cell r="A95" t="str">
            <v>Singapore</v>
          </cell>
        </row>
        <row r="96">
          <cell r="A96" t="str">
            <v>Slovakia</v>
          </cell>
        </row>
        <row r="97">
          <cell r="A97" t="str">
            <v>Slovenia [1]</v>
          </cell>
        </row>
        <row r="98">
          <cell r="A98" t="str">
            <v>South Africa</v>
          </cell>
        </row>
        <row r="99">
          <cell r="A99" t="str">
            <v>Spain [1]</v>
          </cell>
        </row>
        <row r="100">
          <cell r="A100" t="str">
            <v>Sri Lanka</v>
          </cell>
        </row>
        <row r="101">
          <cell r="A101" t="str">
            <v>St. Vincent &amp; the Grenadines</v>
          </cell>
        </row>
        <row r="102">
          <cell r="A102" t="str">
            <v>Suriname</v>
          </cell>
        </row>
        <row r="103">
          <cell r="A103" t="str">
            <v>Sweden</v>
          </cell>
        </row>
        <row r="104">
          <cell r="A104" t="str">
            <v>Switzerland</v>
          </cell>
        </row>
        <row r="105">
          <cell r="A105" t="str">
            <v>Taiwan</v>
          </cell>
        </row>
        <row r="106">
          <cell r="A106" t="str">
            <v>Thailand</v>
          </cell>
        </row>
        <row r="107">
          <cell r="A107" t="str">
            <v>Trinidad and Tobago</v>
          </cell>
        </row>
        <row r="108">
          <cell r="A108" t="str">
            <v>Tunisia</v>
          </cell>
        </row>
        <row r="109">
          <cell r="A109" t="str">
            <v>Turkey</v>
          </cell>
        </row>
        <row r="110">
          <cell r="A110" t="str">
            <v>Ukraine</v>
          </cell>
        </row>
        <row r="111">
          <cell r="A111" t="str">
            <v>United Arab Emirates</v>
          </cell>
        </row>
        <row r="112">
          <cell r="A112" t="str">
            <v>United Kingdom</v>
          </cell>
        </row>
        <row r="113">
          <cell r="A113" t="str">
            <v>United States of America</v>
          </cell>
        </row>
        <row r="114">
          <cell r="A114" t="str">
            <v>Uruguay</v>
          </cell>
        </row>
        <row r="115">
          <cell r="A115" t="str">
            <v>Venezuela</v>
          </cell>
        </row>
        <row r="116">
          <cell r="A116" t="str">
            <v>Vietnam</v>
          </cell>
        </row>
      </sheetData>
      <sheetData sheetId="14"/>
      <sheetData sheetId="15"/>
      <sheetData sheetId="16"/>
      <sheetData sheetId="17"/>
      <sheetData sheetId="18"/>
      <sheetData sheetId="19">
        <row r="5">
          <cell r="C5" t="str">
            <v>Tanks - Construction of New Mega Storage Tanks</v>
          </cell>
        </row>
        <row r="6">
          <cell r="C6" t="str">
            <v>Tanks - Construction of New Major Storage Tanks</v>
          </cell>
        </row>
        <row r="7">
          <cell r="C7" t="str">
            <v>Tanks - Construction of New Minor Storage Tanks and Repair Works of Existing Storage Tanks</v>
          </cell>
        </row>
        <row r="8">
          <cell r="C8" t="str">
            <v>Tanks - Maintenance, Repair, Painting and Fibergrass Treatment to Tanks</v>
          </cell>
        </row>
        <row r="9">
          <cell r="C9" t="str">
            <v>Pipelines exceeding 12" diameter, Major manifold construction and associated works</v>
          </cell>
        </row>
        <row r="10">
          <cell r="C10" t="str">
            <v>Pipelines up to 12" diameter, Minor manifold construction and associated works</v>
          </cell>
        </row>
        <row r="11">
          <cell r="C11" t="str">
            <v>Pipelines and Manifold Maintainance</v>
          </cell>
        </row>
        <row r="12">
          <cell r="C12" t="str">
            <v>Air, Water&amp; Domestic Gas Mains Upto including 4" diameter</v>
          </cell>
        </row>
        <row r="13">
          <cell r="C13" t="str">
            <v>Mechanical Engineering and Plant Instalation and Maintenance - Major Instalation</v>
          </cell>
        </row>
        <row r="14">
          <cell r="C14" t="str">
            <v>Mechanical Engineering and Plant Instalation and Maintenance - Minor Instalation</v>
          </cell>
        </row>
        <row r="15">
          <cell r="C15" t="str">
            <v>Mechanical Engineering and Plant Instalation and Maintenance - Process Plant Piping</v>
          </cell>
        </row>
        <row r="16">
          <cell r="C16" t="str">
            <v>Electrical Installation &amp; Maintenance - Plant, Switchgear and Cabling</v>
          </cell>
        </row>
        <row r="17">
          <cell r="C17" t="str">
            <v>Cabling installation (Telecommunications)</v>
          </cell>
        </row>
        <row r="18">
          <cell r="C18" t="str">
            <v>Installation and Maintenance of Instrumentation &amp; Control Systems</v>
          </cell>
        </row>
        <row r="19">
          <cell r="C19" t="str">
            <v>Plant Maintenance - Production Facilities</v>
          </cell>
        </row>
        <row r="20">
          <cell r="C20" t="str">
            <v>Applied Air-Conditioning &amp; Refrigeration Systems - Supply and Installation</v>
          </cell>
        </row>
        <row r="21">
          <cell r="C21" t="str">
            <v>Applied Air-Conditioning &amp; Refrigeration Systems - Maintenance</v>
          </cell>
        </row>
        <row r="22">
          <cell r="C22" t="str">
            <v>Marine Works - Repair and Painting to Marine Structure, Pier Decking and Heavy Timber Works</v>
          </cell>
        </row>
        <row r="23">
          <cell r="C23" t="str">
            <v>General Inspection Services</v>
          </cell>
        </row>
        <row r="24">
          <cell r="C24" t="str">
            <v>Production of Offshore Support Services</v>
          </cell>
        </row>
        <row r="25">
          <cell r="C25" t="str">
            <v>Offshore Crude Oil Export Facilities and Associated Infrastructure Projects</v>
          </cell>
        </row>
        <row r="26">
          <cell r="C26" t="str">
            <v>Major EPC Contracts</v>
          </cell>
        </row>
        <row r="27">
          <cell r="C27" t="str">
            <v>Large EPC Contracts</v>
          </cell>
        </row>
        <row r="28">
          <cell r="C28" t="str">
            <v>Medium EPC Contracts</v>
          </cell>
        </row>
        <row r="29">
          <cell r="C29" t="str">
            <v>Small EPC Contracts</v>
          </cell>
        </row>
        <row r="30">
          <cell r="C30" t="str">
            <v>Onshore Oil &amp; Gas Pipeline Projects</v>
          </cell>
        </row>
        <row r="31">
          <cell r="C31" t="str">
            <v>IT Helpdesk, Desktop/Server Support and Computer Equipment Leasing Services</v>
          </cell>
        </row>
        <row r="32">
          <cell r="C32" t="str">
            <v>Specialized Inspection Services</v>
          </cell>
        </row>
        <row r="33">
          <cell r="C33" t="str">
            <v>Surface Well Testing Facilities</v>
          </cell>
        </row>
        <row r="34">
          <cell r="C34" t="str">
            <v>Slick Line Services</v>
          </cell>
        </row>
        <row r="35">
          <cell r="C35" t="str">
            <v>Offshore Drilling Rigs Services</v>
          </cell>
        </row>
        <row r="36">
          <cell r="C36" t="str">
            <v>Full Maintenance Services of Production Facilities in East, West, North and South Kuwit</v>
          </cell>
        </row>
        <row r="37">
          <cell r="C37" t="str">
            <v>Drilling of Shallow Oil/Water Wells, Workovwe and Ancillary Services</v>
          </cell>
        </row>
        <row r="38">
          <cell r="C38" t="str">
            <v>Overseas Recrutiment Agencies</v>
          </cell>
        </row>
        <row r="39">
          <cell r="C39" t="str">
            <v>Comprehensive Maintenace of Fire Fighting Systems</v>
          </cell>
        </row>
        <row r="40">
          <cell r="C40" t="str">
            <v>Dredging Works</v>
          </cell>
        </row>
        <row r="41">
          <cell r="C41" t="str">
            <v>Medium Depth On-Shore Drilling Rig Services</v>
          </cell>
        </row>
        <row r="42">
          <cell r="C42" t="str">
            <v>Marine Operations Services</v>
          </cell>
        </row>
        <row r="43">
          <cell r="C43" t="str">
            <v>Comprehensive Maintenace of Fire &amp; Safety Detection Systems</v>
          </cell>
        </row>
        <row r="44">
          <cell r="C44" t="str">
            <v>Production Logging Services</v>
          </cell>
        </row>
        <row r="45">
          <cell r="C45" t="str">
            <v>Environment Consultancy Services</v>
          </cell>
        </row>
        <row r="46">
          <cell r="C46" t="str">
            <v>HEalth Consultancy Services</v>
          </cell>
        </row>
        <row r="47">
          <cell r="C47" t="str">
            <v>HSE Management Systems</v>
          </cell>
        </row>
        <row r="48">
          <cell r="C48" t="str">
            <v>Safety Consultancy Services</v>
          </cell>
        </row>
        <row r="49">
          <cell r="C49" t="str">
            <v>Tubular Inspection Services</v>
          </cell>
        </row>
        <row r="50">
          <cell r="C50" t="str">
            <v>Internal Corrosion Monitoring Services</v>
          </cell>
        </row>
        <row r="51">
          <cell r="C51" t="str">
            <v>Gas Lifting Services</v>
          </cell>
        </row>
        <row r="52">
          <cell r="C52" t="str">
            <v>Provision of Mud Products and Mud Engineering Services</v>
          </cell>
        </row>
        <row r="53">
          <cell r="C53" t="str">
            <v>Rock Properties Services</v>
          </cell>
        </row>
        <row r="54">
          <cell r="C54" t="str">
            <v>Fluid Analysis Services</v>
          </cell>
        </row>
        <row r="55">
          <cell r="C55" t="str">
            <v>Specialized Cathodic Protection Services</v>
          </cell>
        </row>
        <row r="56">
          <cell r="C56" t="str">
            <v>Civil Work Consultants</v>
          </cell>
        </row>
        <row r="57">
          <cell r="C57" t="str">
            <v>Electrical Submersible Pumping Services for Oil Wells</v>
          </cell>
        </row>
        <row r="58">
          <cell r="C58" t="str">
            <v>Electrical Submersible Pumping Services for Oil Wells</v>
          </cell>
        </row>
        <row r="59">
          <cell r="C59" t="str">
            <v>Provision of Offshore Maintenance Services and Repairs of Subsea Pipelines</v>
          </cell>
        </row>
        <row r="60">
          <cell r="C60" t="str">
            <v>Mud Logging Services for Drilling Operations</v>
          </cell>
        </row>
        <row r="61">
          <cell r="C61" t="str">
            <v>Deep Drilling and Rig Services</v>
          </cell>
        </row>
        <row r="62">
          <cell r="C62" t="str">
            <v>Ultrasonic in-line inspection of Company Pipelines</v>
          </cell>
        </row>
        <row r="63">
          <cell r="C63" t="str">
            <v>Integrated Security Systems</v>
          </cell>
        </row>
        <row r="64">
          <cell r="C64" t="str">
            <v>Waste Management Services</v>
          </cell>
        </row>
        <row r="65">
          <cell r="C65" t="str">
            <v>Specialized Pigging Services</v>
          </cell>
        </row>
        <row r="66">
          <cell r="C66" t="str">
            <v>Hire of Heavy Equipment Cranes</v>
          </cell>
        </row>
        <row r="67">
          <cell r="C67" t="str">
            <v>Provision of Marine Technical Staff for KOC Marine Operations</v>
          </cell>
        </row>
        <row r="68">
          <cell r="C68" t="str">
            <v>Environmental Monitoring Services</v>
          </cell>
        </row>
        <row r="69">
          <cell r="C69" t="str">
            <v>Mechanical, Electrical &amp; Instrumentation Maintenance Services</v>
          </cell>
        </row>
        <row r="70">
          <cell r="C70" t="str">
            <v>Tubular Cleaning</v>
          </cell>
        </row>
        <row r="71">
          <cell r="C71" t="str">
            <v>Fishing Services for Drilling and Workover Operations Services</v>
          </cell>
        </row>
        <row r="72">
          <cell r="C72" t="str">
            <v>MFL In Line Inspection of Pipeline Services</v>
          </cell>
        </row>
        <row r="73">
          <cell r="C73" t="str">
            <v>Local EPC Contractors</v>
          </cell>
        </row>
        <row r="74">
          <cell r="C74" t="str">
            <v>Seismic Acquisition and Processing: 2D, 3D, 3C; Onshore and Offshore</v>
          </cell>
        </row>
        <row r="75">
          <cell r="C75" t="str">
            <v>Soil Remediation Services</v>
          </cell>
        </row>
        <row r="76">
          <cell r="C76" t="str">
            <v>Carhodic Protection Design</v>
          </cell>
        </row>
        <row r="77">
          <cell r="C77" t="str">
            <v>Display Center</v>
          </cell>
        </row>
        <row r="78">
          <cell r="C78" t="str">
            <v>Machine Shop Services</v>
          </cell>
        </row>
        <row r="79">
          <cell r="C79" t="str">
            <v>Cementing and Associated Services</v>
          </cell>
        </row>
        <row r="80">
          <cell r="C80" t="str">
            <v>Inspection of Mobile Equipment</v>
          </cell>
        </row>
        <row r="81">
          <cell r="C81" t="str">
            <v>Sequence Stratigraphy</v>
          </cell>
        </row>
        <row r="82">
          <cell r="C82" t="str">
            <v>Well Testing (Local only)</v>
          </cell>
        </row>
        <row r="83">
          <cell r="C83" t="str">
            <v>SPS for Oil Wells - Category "B"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ages.stern.nyu.edu/~adamodar/New_Home_Page/datafile/ctryprem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biz.yahoo.com/p/sum_conameu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0" tint="-0.34998626667073579"/>
  </sheetPr>
  <dimension ref="A1:L127"/>
  <sheetViews>
    <sheetView topLeftCell="A10" zoomScale="115" zoomScaleNormal="115" workbookViewId="0">
      <selection activeCell="C27" sqref="C27"/>
    </sheetView>
  </sheetViews>
  <sheetFormatPr defaultColWidth="9.140625" defaultRowHeight="12.75" x14ac:dyDescent="0.2"/>
  <cols>
    <col min="1" max="1" width="4" style="66" customWidth="1"/>
    <col min="2" max="6" width="9.140625" style="66"/>
    <col min="7" max="7" width="11.140625" style="66" customWidth="1"/>
    <col min="8" max="8" width="18.42578125" style="66" customWidth="1"/>
    <col min="9" max="9" width="5.140625" style="66" customWidth="1"/>
    <col min="10" max="10" width="9.140625" style="66"/>
    <col min="11" max="11" width="12.42578125" style="66" customWidth="1"/>
    <col min="12" max="16384" width="9.140625" style="66"/>
  </cols>
  <sheetData>
    <row r="1" spans="1:2" s="68" customFormat="1" x14ac:dyDescent="0.2">
      <c r="A1" s="67" t="s">
        <v>951</v>
      </c>
    </row>
    <row r="3" spans="1:2" x14ac:dyDescent="0.2">
      <c r="A3" s="66" t="s">
        <v>964</v>
      </c>
    </row>
    <row r="5" spans="1:2" x14ac:dyDescent="0.2">
      <c r="A5" s="141" t="s">
        <v>1031</v>
      </c>
    </row>
    <row r="6" spans="1:2" x14ac:dyDescent="0.2">
      <c r="A6" s="8" t="s">
        <v>1033</v>
      </c>
      <c r="B6" s="8"/>
    </row>
    <row r="7" spans="1:2" x14ac:dyDescent="0.2">
      <c r="A7" s="8" t="s">
        <v>470</v>
      </c>
      <c r="B7" s="8"/>
    </row>
    <row r="8" spans="1:2" x14ac:dyDescent="0.2">
      <c r="A8" s="142" t="s">
        <v>471</v>
      </c>
      <c r="B8" s="8"/>
    </row>
    <row r="9" spans="1:2" x14ac:dyDescent="0.2">
      <c r="A9" s="142" t="s">
        <v>472</v>
      </c>
      <c r="B9" s="8"/>
    </row>
    <row r="10" spans="1:2" x14ac:dyDescent="0.2">
      <c r="A10" s="142" t="s">
        <v>473</v>
      </c>
      <c r="B10" s="8"/>
    </row>
    <row r="11" spans="1:2" x14ac:dyDescent="0.2">
      <c r="A11" s="142" t="s">
        <v>474</v>
      </c>
      <c r="B11" s="8"/>
    </row>
    <row r="12" spans="1:2" x14ac:dyDescent="0.2">
      <c r="A12" s="142" t="s">
        <v>475</v>
      </c>
      <c r="B12" s="8"/>
    </row>
    <row r="13" spans="1:2" x14ac:dyDescent="0.2">
      <c r="A13" s="59" t="s">
        <v>968</v>
      </c>
      <c r="B13" s="8"/>
    </row>
    <row r="14" spans="1:2" x14ac:dyDescent="0.2">
      <c r="A14" s="59" t="s">
        <v>1027</v>
      </c>
      <c r="B14" s="8"/>
    </row>
    <row r="15" spans="1:2" x14ac:dyDescent="0.2">
      <c r="A15" s="59"/>
      <c r="B15" s="8"/>
    </row>
    <row r="16" spans="1:2" x14ac:dyDescent="0.2">
      <c r="A16" s="8" t="s">
        <v>1012</v>
      </c>
      <c r="B16" s="89"/>
    </row>
    <row r="17" spans="1:2" x14ac:dyDescent="0.2">
      <c r="A17" s="8" t="s">
        <v>1013</v>
      </c>
      <c r="B17" s="89"/>
    </row>
    <row r="18" spans="1:2" x14ac:dyDescent="0.2">
      <c r="A18" s="8" t="s">
        <v>1014</v>
      </c>
      <c r="B18" s="89"/>
    </row>
    <row r="19" spans="1:2" x14ac:dyDescent="0.2">
      <c r="A19" s="59"/>
      <c r="B19" s="8"/>
    </row>
    <row r="20" spans="1:2" x14ac:dyDescent="0.2">
      <c r="A20" s="8" t="s">
        <v>966</v>
      </c>
    </row>
    <row r="21" spans="1:2" x14ac:dyDescent="0.2">
      <c r="A21" s="8"/>
    </row>
    <row r="22" spans="1:2" x14ac:dyDescent="0.2">
      <c r="A22" s="8" t="s">
        <v>967</v>
      </c>
    </row>
    <row r="23" spans="1:2" x14ac:dyDescent="0.2">
      <c r="A23" s="142" t="s">
        <v>961</v>
      </c>
    </row>
    <row r="24" spans="1:2" x14ac:dyDescent="0.2">
      <c r="A24" s="59" t="s">
        <v>1028</v>
      </c>
    </row>
    <row r="25" spans="1:2" x14ac:dyDescent="0.2">
      <c r="A25" s="140" t="s">
        <v>962</v>
      </c>
    </row>
    <row r="26" spans="1:2" x14ac:dyDescent="0.2">
      <c r="A26" s="140"/>
    </row>
    <row r="27" spans="1:2" x14ac:dyDescent="0.2">
      <c r="A27" s="8" t="s">
        <v>1030</v>
      </c>
    </row>
    <row r="28" spans="1:2" x14ac:dyDescent="0.2">
      <c r="A28" s="8"/>
    </row>
    <row r="29" spans="1:2" x14ac:dyDescent="0.2">
      <c r="A29" s="8"/>
    </row>
    <row r="30" spans="1:2" x14ac:dyDescent="0.2">
      <c r="A30" s="141" t="s">
        <v>963</v>
      </c>
    </row>
    <row r="31" spans="1:2" x14ac:dyDescent="0.2">
      <c r="A31" s="8" t="s">
        <v>965</v>
      </c>
    </row>
    <row r="32" spans="1:2" x14ac:dyDescent="0.2">
      <c r="A32" s="8" t="s">
        <v>960</v>
      </c>
    </row>
    <row r="33" spans="1:1" x14ac:dyDescent="0.2">
      <c r="A33" s="8" t="s">
        <v>976</v>
      </c>
    </row>
    <row r="35" spans="1:1" x14ac:dyDescent="0.2">
      <c r="A35" s="8"/>
    </row>
    <row r="36" spans="1:1" x14ac:dyDescent="0.2">
      <c r="A36" s="141" t="s">
        <v>969</v>
      </c>
    </row>
    <row r="37" spans="1:1" x14ac:dyDescent="0.2">
      <c r="A37" s="8" t="s">
        <v>974</v>
      </c>
    </row>
    <row r="38" spans="1:1" x14ac:dyDescent="0.2">
      <c r="A38" s="58" t="s">
        <v>1032</v>
      </c>
    </row>
    <row r="39" spans="1:1" x14ac:dyDescent="0.2">
      <c r="A39" s="58" t="s">
        <v>952</v>
      </c>
    </row>
    <row r="40" spans="1:1" x14ac:dyDescent="0.2">
      <c r="A40" s="58" t="s">
        <v>953</v>
      </c>
    </row>
    <row r="42" spans="1:1" x14ac:dyDescent="0.2">
      <c r="A42" s="8" t="s">
        <v>1034</v>
      </c>
    </row>
    <row r="43" spans="1:1" x14ac:dyDescent="0.2">
      <c r="A43" s="8"/>
    </row>
    <row r="44" spans="1:1" x14ac:dyDescent="0.2">
      <c r="A44" s="8" t="s">
        <v>1016</v>
      </c>
    </row>
    <row r="45" spans="1:1" x14ac:dyDescent="0.2">
      <c r="A45" s="8"/>
    </row>
    <row r="46" spans="1:1" x14ac:dyDescent="0.2">
      <c r="A46" s="8" t="s">
        <v>954</v>
      </c>
    </row>
    <row r="47" spans="1:1" x14ac:dyDescent="0.2">
      <c r="A47" s="58" t="s">
        <v>955</v>
      </c>
    </row>
    <row r="48" spans="1:1" x14ac:dyDescent="0.2">
      <c r="A48" s="58" t="s">
        <v>956</v>
      </c>
    </row>
    <row r="49" spans="1:10" x14ac:dyDescent="0.2">
      <c r="A49" s="58" t="s">
        <v>970</v>
      </c>
    </row>
    <row r="50" spans="1:10" x14ac:dyDescent="0.2">
      <c r="A50" s="58"/>
    </row>
    <row r="51" spans="1:10" x14ac:dyDescent="0.2">
      <c r="A51" s="58"/>
    </row>
    <row r="52" spans="1:10" ht="13.5" thickBot="1" x14ac:dyDescent="0.25">
      <c r="A52" s="143" t="s">
        <v>977</v>
      </c>
      <c r="B52" s="66" t="s">
        <v>973</v>
      </c>
    </row>
    <row r="53" spans="1:10" ht="13.5" thickTop="1" x14ac:dyDescent="0.2">
      <c r="B53" s="89" t="s">
        <v>1026</v>
      </c>
      <c r="H53" s="66" t="s">
        <v>1023</v>
      </c>
      <c r="I53" s="171">
        <v>104</v>
      </c>
      <c r="J53" s="22" t="s">
        <v>1025</v>
      </c>
    </row>
    <row r="54" spans="1:10" x14ac:dyDescent="0.2">
      <c r="H54" s="22" t="s">
        <v>975</v>
      </c>
    </row>
    <row r="56" spans="1:10" ht="10.5" customHeight="1" x14ac:dyDescent="0.2">
      <c r="H56" s="22" t="s">
        <v>975</v>
      </c>
    </row>
    <row r="57" spans="1:10" ht="17.25" customHeight="1" x14ac:dyDescent="0.2">
      <c r="C57" s="22" t="s">
        <v>971</v>
      </c>
    </row>
    <row r="60" spans="1:10" ht="13.5" thickBot="1" x14ac:dyDescent="0.25">
      <c r="A60" s="70">
        <v>1.1000000000000001</v>
      </c>
      <c r="B60" s="9" t="s">
        <v>13</v>
      </c>
    </row>
    <row r="61" spans="1:10" ht="13.5" thickTop="1" x14ac:dyDescent="0.2">
      <c r="J61" s="22" t="s">
        <v>958</v>
      </c>
    </row>
    <row r="62" spans="1:10" x14ac:dyDescent="0.2">
      <c r="B62" s="8"/>
      <c r="J62" s="22" t="s">
        <v>957</v>
      </c>
    </row>
    <row r="63" spans="1:10" x14ac:dyDescent="0.2">
      <c r="B63" s="8"/>
      <c r="J63" s="22" t="s">
        <v>975</v>
      </c>
    </row>
    <row r="64" spans="1:10" x14ac:dyDescent="0.2">
      <c r="B64" s="8"/>
      <c r="J64" s="22" t="s">
        <v>975</v>
      </c>
    </row>
    <row r="65" spans="1:10" x14ac:dyDescent="0.2">
      <c r="J65" s="22" t="s">
        <v>975</v>
      </c>
    </row>
    <row r="66" spans="1:10" x14ac:dyDescent="0.2">
      <c r="J66" s="22" t="s">
        <v>957</v>
      </c>
    </row>
    <row r="67" spans="1:10" x14ac:dyDescent="0.2">
      <c r="J67" s="22" t="s">
        <v>975</v>
      </c>
    </row>
    <row r="68" spans="1:10" x14ac:dyDescent="0.2">
      <c r="J68" s="22" t="s">
        <v>975</v>
      </c>
    </row>
    <row r="69" spans="1:10" x14ac:dyDescent="0.2">
      <c r="J69" s="22" t="s">
        <v>957</v>
      </c>
    </row>
    <row r="70" spans="1:10" x14ac:dyDescent="0.2">
      <c r="J70" s="22"/>
    </row>
    <row r="71" spans="1:10" x14ac:dyDescent="0.2">
      <c r="B71" s="22" t="s">
        <v>972</v>
      </c>
      <c r="J71" s="22"/>
    </row>
    <row r="72" spans="1:10" x14ac:dyDescent="0.2">
      <c r="J72" s="22"/>
    </row>
    <row r="73" spans="1:10" x14ac:dyDescent="0.2">
      <c r="J73" s="22"/>
    </row>
    <row r="74" spans="1:10" x14ac:dyDescent="0.2">
      <c r="J74" s="22" t="s">
        <v>957</v>
      </c>
    </row>
    <row r="75" spans="1:10" x14ac:dyDescent="0.2">
      <c r="J75" s="22" t="s">
        <v>957</v>
      </c>
    </row>
    <row r="76" spans="1:10" x14ac:dyDescent="0.2">
      <c r="J76" s="22" t="s">
        <v>957</v>
      </c>
    </row>
    <row r="77" spans="1:10" x14ac:dyDescent="0.2">
      <c r="J77" s="22"/>
    </row>
    <row r="79" spans="1:10" ht="13.5" thickBot="1" x14ac:dyDescent="0.25">
      <c r="A79" s="70">
        <v>1.2</v>
      </c>
      <c r="B79" s="9" t="s">
        <v>300</v>
      </c>
    </row>
    <row r="80" spans="1:10" ht="13.5" thickTop="1" x14ac:dyDescent="0.2"/>
    <row r="81" spans="1:12" x14ac:dyDescent="0.2">
      <c r="L81" s="22" t="s">
        <v>975</v>
      </c>
    </row>
    <row r="82" spans="1:12" x14ac:dyDescent="0.2">
      <c r="L82" s="22" t="s">
        <v>975</v>
      </c>
    </row>
    <row r="83" spans="1:12" x14ac:dyDescent="0.2">
      <c r="L83" s="22" t="s">
        <v>975</v>
      </c>
    </row>
    <row r="84" spans="1:12" x14ac:dyDescent="0.2">
      <c r="L84" s="22" t="s">
        <v>975</v>
      </c>
    </row>
    <row r="85" spans="1:12" x14ac:dyDescent="0.2">
      <c r="L85" s="22" t="s">
        <v>975</v>
      </c>
    </row>
    <row r="86" spans="1:12" x14ac:dyDescent="0.2">
      <c r="L86" s="22" t="s">
        <v>957</v>
      </c>
    </row>
    <row r="87" spans="1:12" x14ac:dyDescent="0.2">
      <c r="L87" s="22" t="s">
        <v>975</v>
      </c>
    </row>
    <row r="88" spans="1:12" x14ac:dyDescent="0.2">
      <c r="L88" s="22" t="s">
        <v>975</v>
      </c>
    </row>
    <row r="91" spans="1:12" ht="13.5" thickBot="1" x14ac:dyDescent="0.25">
      <c r="A91" s="13">
        <v>1.3</v>
      </c>
      <c r="B91" s="9" t="s">
        <v>959</v>
      </c>
    </row>
    <row r="92" spans="1:12" ht="13.5" thickTop="1" x14ac:dyDescent="0.2"/>
    <row r="93" spans="1:12" x14ac:dyDescent="0.2">
      <c r="L93" s="22" t="s">
        <v>957</v>
      </c>
    </row>
    <row r="94" spans="1:12" x14ac:dyDescent="0.2">
      <c r="L94" s="22" t="s">
        <v>957</v>
      </c>
    </row>
    <row r="95" spans="1:12" x14ac:dyDescent="0.2">
      <c r="L95" s="22" t="s">
        <v>957</v>
      </c>
    </row>
    <row r="96" spans="1:12" x14ac:dyDescent="0.2">
      <c r="L96" s="22" t="s">
        <v>957</v>
      </c>
    </row>
    <row r="97" spans="12:12" x14ac:dyDescent="0.2">
      <c r="L97" s="22" t="s">
        <v>957</v>
      </c>
    </row>
    <row r="98" spans="12:12" x14ac:dyDescent="0.2">
      <c r="L98" s="22" t="s">
        <v>957</v>
      </c>
    </row>
    <row r="99" spans="12:12" x14ac:dyDescent="0.2">
      <c r="L99" s="22" t="s">
        <v>957</v>
      </c>
    </row>
    <row r="100" spans="12:12" x14ac:dyDescent="0.2">
      <c r="L100" s="22" t="s">
        <v>957</v>
      </c>
    </row>
    <row r="101" spans="12:12" x14ac:dyDescent="0.2">
      <c r="L101" s="22" t="s">
        <v>957</v>
      </c>
    </row>
    <row r="102" spans="12:12" x14ac:dyDescent="0.2">
      <c r="L102" s="22" t="s">
        <v>957</v>
      </c>
    </row>
    <row r="103" spans="12:12" ht="11.25" customHeight="1" x14ac:dyDescent="0.2"/>
    <row r="104" spans="12:12" x14ac:dyDescent="0.2">
      <c r="L104" s="22" t="s">
        <v>957</v>
      </c>
    </row>
    <row r="105" spans="12:12" x14ac:dyDescent="0.2">
      <c r="L105" s="22" t="s">
        <v>957</v>
      </c>
    </row>
    <row r="106" spans="12:12" x14ac:dyDescent="0.2">
      <c r="L106" s="22" t="s">
        <v>957</v>
      </c>
    </row>
    <row r="107" spans="12:12" x14ac:dyDescent="0.2">
      <c r="L107" s="22" t="s">
        <v>957</v>
      </c>
    </row>
    <row r="108" spans="12:12" x14ac:dyDescent="0.2">
      <c r="L108" s="22" t="s">
        <v>957</v>
      </c>
    </row>
    <row r="109" spans="12:12" x14ac:dyDescent="0.2">
      <c r="L109" s="22" t="s">
        <v>957</v>
      </c>
    </row>
    <row r="110" spans="12:12" x14ac:dyDescent="0.2">
      <c r="L110" s="22"/>
    </row>
    <row r="111" spans="12:12" x14ac:dyDescent="0.2">
      <c r="L111" s="22" t="s">
        <v>957</v>
      </c>
    </row>
    <row r="112" spans="12:12" ht="19.5" customHeight="1" x14ac:dyDescent="0.2">
      <c r="L112" s="22"/>
    </row>
    <row r="113" spans="2:12" x14ac:dyDescent="0.2">
      <c r="L113" s="22" t="s">
        <v>957</v>
      </c>
    </row>
    <row r="114" spans="2:12" x14ac:dyDescent="0.2">
      <c r="L114" s="22" t="s">
        <v>957</v>
      </c>
    </row>
    <row r="115" spans="2:12" x14ac:dyDescent="0.2">
      <c r="L115" s="22"/>
    </row>
    <row r="116" spans="2:12" x14ac:dyDescent="0.2">
      <c r="L116" s="22"/>
    </row>
    <row r="117" spans="2:12" x14ac:dyDescent="0.2">
      <c r="L117" s="22" t="s">
        <v>957</v>
      </c>
    </row>
    <row r="118" spans="2:12" x14ac:dyDescent="0.2">
      <c r="L118" s="22" t="s">
        <v>957</v>
      </c>
    </row>
    <row r="119" spans="2:12" x14ac:dyDescent="0.2">
      <c r="L119" s="22" t="s">
        <v>957</v>
      </c>
    </row>
    <row r="120" spans="2:12" x14ac:dyDescent="0.2">
      <c r="L120" s="22" t="s">
        <v>957</v>
      </c>
    </row>
    <row r="121" spans="2:12" x14ac:dyDescent="0.2">
      <c r="L121" s="22" t="s">
        <v>957</v>
      </c>
    </row>
    <row r="122" spans="2:12" x14ac:dyDescent="0.2">
      <c r="L122" s="22" t="s">
        <v>957</v>
      </c>
    </row>
    <row r="124" spans="2:12" ht="9" customHeight="1" x14ac:dyDescent="0.2"/>
    <row r="125" spans="2:12" x14ac:dyDescent="0.2">
      <c r="L125" s="22" t="s">
        <v>957</v>
      </c>
    </row>
    <row r="127" spans="2:12" x14ac:dyDescent="0.2">
      <c r="B127" s="9" t="s">
        <v>1015</v>
      </c>
    </row>
  </sheetData>
  <sheetProtection password="EA5E" sheet="1" objects="1" scenarios="1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 tint="0.39997558519241921"/>
  </sheetPr>
  <dimension ref="A1:C146"/>
  <sheetViews>
    <sheetView topLeftCell="A128" workbookViewId="0">
      <selection activeCell="E145" sqref="E145"/>
    </sheetView>
  </sheetViews>
  <sheetFormatPr defaultColWidth="9.140625" defaultRowHeight="12.75" x14ac:dyDescent="0.2"/>
  <cols>
    <col min="1" max="1" width="4" style="2" customWidth="1"/>
    <col min="2" max="2" width="9.140625" style="2"/>
    <col min="3" max="3" width="77.85546875" style="2" bestFit="1" customWidth="1"/>
    <col min="4" max="16384" width="9.140625" style="2"/>
  </cols>
  <sheetData>
    <row r="1" spans="1:3" x14ac:dyDescent="0.2">
      <c r="A1" s="148" t="s">
        <v>978</v>
      </c>
      <c r="B1" s="16"/>
      <c r="C1" s="16"/>
    </row>
    <row r="3" spans="1:3" x14ac:dyDescent="0.2">
      <c r="B3" s="147" t="s">
        <v>299</v>
      </c>
      <c r="C3" s="147" t="s">
        <v>341</v>
      </c>
    </row>
    <row r="4" spans="1:3" ht="15" x14ac:dyDescent="0.25">
      <c r="B4" s="163">
        <v>1.01</v>
      </c>
      <c r="C4" s="166" t="s">
        <v>492</v>
      </c>
    </row>
    <row r="5" spans="1:3" ht="15" x14ac:dyDescent="0.25">
      <c r="B5" s="163">
        <v>1.02</v>
      </c>
      <c r="C5" s="166" t="s">
        <v>493</v>
      </c>
    </row>
    <row r="6" spans="1:3" ht="15" x14ac:dyDescent="0.25">
      <c r="B6" s="163">
        <v>1.03</v>
      </c>
      <c r="C6" s="166" t="s">
        <v>494</v>
      </c>
    </row>
    <row r="7" spans="1:3" ht="15" x14ac:dyDescent="0.25">
      <c r="B7" s="163">
        <v>1.04</v>
      </c>
      <c r="C7" s="166" t="s">
        <v>495</v>
      </c>
    </row>
    <row r="8" spans="1:3" ht="15" x14ac:dyDescent="0.25">
      <c r="B8" s="163">
        <v>1.05</v>
      </c>
      <c r="C8" s="166" t="s">
        <v>496</v>
      </c>
    </row>
    <row r="9" spans="1:3" ht="15" x14ac:dyDescent="0.25">
      <c r="B9" s="163">
        <v>1.06</v>
      </c>
      <c r="C9" s="166" t="s">
        <v>497</v>
      </c>
    </row>
    <row r="10" spans="1:3" ht="15" x14ac:dyDescent="0.25">
      <c r="B10" s="163">
        <v>1.07</v>
      </c>
      <c r="C10" s="166" t="s">
        <v>498</v>
      </c>
    </row>
    <row r="11" spans="1:3" ht="15" x14ac:dyDescent="0.25">
      <c r="B11" s="163">
        <v>1.08</v>
      </c>
      <c r="C11" s="166" t="s">
        <v>499</v>
      </c>
    </row>
    <row r="12" spans="1:3" ht="15" x14ac:dyDescent="0.25">
      <c r="B12" s="163">
        <v>1.0900000000000001</v>
      </c>
      <c r="C12" s="166" t="s">
        <v>500</v>
      </c>
    </row>
    <row r="13" spans="1:3" ht="15" x14ac:dyDescent="0.25">
      <c r="B13" s="164">
        <v>1.1000000000000001</v>
      </c>
      <c r="C13" s="166" t="s">
        <v>501</v>
      </c>
    </row>
    <row r="14" spans="1:3" ht="15" x14ac:dyDescent="0.25">
      <c r="B14" s="165">
        <v>1.1100000000000001</v>
      </c>
      <c r="C14" s="166" t="s">
        <v>502</v>
      </c>
    </row>
    <row r="15" spans="1:3" ht="15" x14ac:dyDescent="0.25">
      <c r="B15" s="163">
        <v>1.1200000000000001</v>
      </c>
      <c r="C15" s="166" t="s">
        <v>503</v>
      </c>
    </row>
    <row r="16" spans="1:3" ht="15" x14ac:dyDescent="0.25">
      <c r="B16" s="163">
        <v>2.02</v>
      </c>
      <c r="C16" s="166" t="s">
        <v>505</v>
      </c>
    </row>
    <row r="17" spans="2:3" ht="15" x14ac:dyDescent="0.25">
      <c r="B17" s="163">
        <v>2.0299999999999998</v>
      </c>
      <c r="C17" s="166" t="s">
        <v>506</v>
      </c>
    </row>
    <row r="18" spans="2:3" ht="15" x14ac:dyDescent="0.25">
      <c r="B18" s="163">
        <v>2.04</v>
      </c>
      <c r="C18" s="166" t="s">
        <v>507</v>
      </c>
    </row>
    <row r="19" spans="2:3" ht="15" x14ac:dyDescent="0.25">
      <c r="B19" s="163">
        <v>2.0499999999999998</v>
      </c>
      <c r="C19" s="166" t="s">
        <v>508</v>
      </c>
    </row>
    <row r="20" spans="2:3" ht="15" x14ac:dyDescent="0.25">
      <c r="B20" s="163">
        <v>2.06</v>
      </c>
      <c r="C20" s="166" t="s">
        <v>509</v>
      </c>
    </row>
    <row r="21" spans="2:3" ht="15" x14ac:dyDescent="0.25">
      <c r="B21" s="163">
        <v>2.0699999999999998</v>
      </c>
      <c r="C21" s="166" t="s">
        <v>510</v>
      </c>
    </row>
    <row r="22" spans="2:3" ht="15" x14ac:dyDescent="0.25">
      <c r="B22" s="163">
        <v>2.08</v>
      </c>
      <c r="C22" s="166" t="s">
        <v>511</v>
      </c>
    </row>
    <row r="23" spans="2:3" ht="15" x14ac:dyDescent="0.25">
      <c r="B23" s="163">
        <v>2.09</v>
      </c>
      <c r="C23" s="166" t="s">
        <v>512</v>
      </c>
    </row>
    <row r="24" spans="2:3" ht="15" x14ac:dyDescent="0.25">
      <c r="B24" s="164">
        <v>2.1</v>
      </c>
      <c r="C24" s="166" t="s">
        <v>513</v>
      </c>
    </row>
    <row r="25" spans="2:3" ht="15" x14ac:dyDescent="0.25">
      <c r="B25" s="163">
        <v>2.11</v>
      </c>
      <c r="C25" s="166" t="s">
        <v>514</v>
      </c>
    </row>
    <row r="26" spans="2:3" ht="15" x14ac:dyDescent="0.25">
      <c r="B26" s="163">
        <v>2.12</v>
      </c>
      <c r="C26" s="166" t="s">
        <v>515</v>
      </c>
    </row>
    <row r="27" spans="2:3" ht="15" x14ac:dyDescent="0.25">
      <c r="B27" s="163">
        <v>2.13</v>
      </c>
      <c r="C27" s="166" t="s">
        <v>516</v>
      </c>
    </row>
    <row r="28" spans="2:3" ht="15" x14ac:dyDescent="0.25">
      <c r="B28" s="163">
        <v>2.14</v>
      </c>
      <c r="C28" s="166" t="s">
        <v>517</v>
      </c>
    </row>
    <row r="29" spans="2:3" ht="15" x14ac:dyDescent="0.25">
      <c r="B29" s="163">
        <v>2.15</v>
      </c>
      <c r="C29" s="166" t="s">
        <v>518</v>
      </c>
    </row>
    <row r="30" spans="2:3" ht="15" x14ac:dyDescent="0.25">
      <c r="B30" s="163">
        <v>2.16</v>
      </c>
      <c r="C30" s="166" t="s">
        <v>519</v>
      </c>
    </row>
    <row r="31" spans="2:3" ht="15" x14ac:dyDescent="0.25">
      <c r="B31" s="163">
        <v>2.17</v>
      </c>
      <c r="C31" s="166" t="s">
        <v>520</v>
      </c>
    </row>
    <row r="32" spans="2:3" ht="15" x14ac:dyDescent="0.25">
      <c r="B32" s="163">
        <v>2.1800000000000002</v>
      </c>
      <c r="C32" s="166" t="s">
        <v>521</v>
      </c>
    </row>
    <row r="33" spans="2:3" ht="15" x14ac:dyDescent="0.25">
      <c r="B33" s="163">
        <v>2.19</v>
      </c>
      <c r="C33" s="166" t="s">
        <v>522</v>
      </c>
    </row>
    <row r="34" spans="2:3" ht="15" x14ac:dyDescent="0.25">
      <c r="B34" s="164">
        <v>2.2000000000000002</v>
      </c>
      <c r="C34" s="166" t="s">
        <v>523</v>
      </c>
    </row>
    <row r="35" spans="2:3" ht="15" x14ac:dyDescent="0.25">
      <c r="B35" s="163">
        <v>2.21</v>
      </c>
      <c r="C35" s="166" t="s">
        <v>524</v>
      </c>
    </row>
    <row r="36" spans="2:3" ht="15" x14ac:dyDescent="0.25">
      <c r="B36" s="163">
        <v>2.2200000000000002</v>
      </c>
      <c r="C36" s="166" t="s">
        <v>525</v>
      </c>
    </row>
    <row r="37" spans="2:3" ht="15" x14ac:dyDescent="0.25">
      <c r="B37" s="163">
        <v>2.23</v>
      </c>
      <c r="C37" s="166" t="s">
        <v>1151</v>
      </c>
    </row>
    <row r="38" spans="2:3" ht="15" x14ac:dyDescent="0.25">
      <c r="B38" s="163">
        <v>2.2400000000000002</v>
      </c>
      <c r="C38" s="166" t="s">
        <v>527</v>
      </c>
    </row>
    <row r="39" spans="2:3" ht="15" x14ac:dyDescent="0.25">
      <c r="B39" s="163">
        <v>2.25</v>
      </c>
      <c r="C39" s="166" t="s">
        <v>528</v>
      </c>
    </row>
    <row r="40" spans="2:3" ht="15" x14ac:dyDescent="0.25">
      <c r="B40" s="163">
        <v>2.2599999999999998</v>
      </c>
      <c r="C40" s="166" t="s">
        <v>529</v>
      </c>
    </row>
    <row r="41" spans="2:3" ht="15" x14ac:dyDescent="0.25">
      <c r="B41" s="163">
        <v>2.27</v>
      </c>
      <c r="C41" s="166" t="s">
        <v>530</v>
      </c>
    </row>
    <row r="42" spans="2:3" ht="15" x14ac:dyDescent="0.25">
      <c r="B42" s="163">
        <v>2.2799999999999998</v>
      </c>
      <c r="C42" s="172" t="s">
        <v>1145</v>
      </c>
    </row>
    <row r="43" spans="2:3" ht="15" x14ac:dyDescent="0.25">
      <c r="B43" s="163">
        <v>3.01</v>
      </c>
      <c r="C43" s="166" t="s">
        <v>532</v>
      </c>
    </row>
    <row r="44" spans="2:3" ht="15" x14ac:dyDescent="0.25">
      <c r="B44" s="163">
        <v>3.02</v>
      </c>
      <c r="C44" s="166" t="s">
        <v>533</v>
      </c>
    </row>
    <row r="45" spans="2:3" ht="15" x14ac:dyDescent="0.25">
      <c r="B45" s="163">
        <v>3.03</v>
      </c>
      <c r="C45" s="166" t="s">
        <v>534</v>
      </c>
    </row>
    <row r="46" spans="2:3" ht="15" x14ac:dyDescent="0.25">
      <c r="B46" s="163">
        <v>3.04</v>
      </c>
      <c r="C46" s="166" t="s">
        <v>535</v>
      </c>
    </row>
    <row r="47" spans="2:3" ht="15" x14ac:dyDescent="0.25">
      <c r="B47" s="163">
        <v>3.05</v>
      </c>
      <c r="C47" s="166" t="s">
        <v>536</v>
      </c>
    </row>
    <row r="48" spans="2:3" ht="15" x14ac:dyDescent="0.25">
      <c r="B48" s="163">
        <v>3.06</v>
      </c>
      <c r="C48" s="166" t="s">
        <v>537</v>
      </c>
    </row>
    <row r="49" spans="2:3" ht="15" x14ac:dyDescent="0.25">
      <c r="B49" s="163">
        <v>3.07</v>
      </c>
      <c r="C49" s="166" t="s">
        <v>538</v>
      </c>
    </row>
    <row r="50" spans="2:3" ht="15" x14ac:dyDescent="0.25">
      <c r="B50" s="163">
        <v>3.08</v>
      </c>
      <c r="C50" s="166" t="s">
        <v>539</v>
      </c>
    </row>
    <row r="51" spans="2:3" ht="15" x14ac:dyDescent="0.25">
      <c r="B51" s="163">
        <v>3.09</v>
      </c>
      <c r="C51" s="166" t="s">
        <v>540</v>
      </c>
    </row>
    <row r="52" spans="2:3" ht="15" x14ac:dyDescent="0.25">
      <c r="B52" s="164">
        <v>3.1</v>
      </c>
      <c r="C52" s="166" t="s">
        <v>541</v>
      </c>
    </row>
    <row r="53" spans="2:3" ht="15" x14ac:dyDescent="0.25">
      <c r="B53" s="163">
        <v>3.11</v>
      </c>
      <c r="C53" s="166" t="s">
        <v>542</v>
      </c>
    </row>
    <row r="54" spans="2:3" ht="15" x14ac:dyDescent="0.25">
      <c r="B54" s="163">
        <v>3.12</v>
      </c>
      <c r="C54" s="166" t="s">
        <v>543</v>
      </c>
    </row>
    <row r="55" spans="2:3" ht="15" x14ac:dyDescent="0.25">
      <c r="B55" s="163">
        <v>3.13</v>
      </c>
      <c r="C55" s="166" t="s">
        <v>544</v>
      </c>
    </row>
    <row r="56" spans="2:3" ht="15" x14ac:dyDescent="0.25">
      <c r="B56" s="163">
        <v>3.14</v>
      </c>
      <c r="C56" s="166" t="s">
        <v>545</v>
      </c>
    </row>
    <row r="57" spans="2:3" ht="15" x14ac:dyDescent="0.25">
      <c r="B57" s="163">
        <v>3.15</v>
      </c>
      <c r="C57" s="166" t="s">
        <v>546</v>
      </c>
    </row>
    <row r="58" spans="2:3" ht="15" x14ac:dyDescent="0.25">
      <c r="B58" s="163">
        <v>3.16</v>
      </c>
      <c r="C58" s="166" t="s">
        <v>547</v>
      </c>
    </row>
    <row r="59" spans="2:3" ht="15" x14ac:dyDescent="0.25">
      <c r="B59" s="163">
        <v>3.17</v>
      </c>
      <c r="C59" s="166" t="s">
        <v>548</v>
      </c>
    </row>
    <row r="60" spans="2:3" ht="15" x14ac:dyDescent="0.25">
      <c r="B60" s="163">
        <v>3.18</v>
      </c>
      <c r="C60" s="166" t="s">
        <v>549</v>
      </c>
    </row>
    <row r="61" spans="2:3" ht="15" x14ac:dyDescent="0.25">
      <c r="B61" s="163">
        <v>3.19</v>
      </c>
      <c r="C61" s="166" t="s">
        <v>550</v>
      </c>
    </row>
    <row r="62" spans="2:3" ht="15" x14ac:dyDescent="0.25">
      <c r="B62" s="164">
        <v>3.2</v>
      </c>
      <c r="C62" s="166" t="s">
        <v>551</v>
      </c>
    </row>
    <row r="63" spans="2:3" ht="15" x14ac:dyDescent="0.25">
      <c r="B63" s="163">
        <v>3.21</v>
      </c>
      <c r="C63" s="166" t="s">
        <v>552</v>
      </c>
    </row>
    <row r="64" spans="2:3" ht="15" x14ac:dyDescent="0.25">
      <c r="B64" s="163">
        <v>3.22</v>
      </c>
      <c r="C64" s="166" t="s">
        <v>553</v>
      </c>
    </row>
    <row r="65" spans="2:3" ht="15" x14ac:dyDescent="0.25">
      <c r="B65" s="163">
        <v>3.23</v>
      </c>
      <c r="C65" s="166" t="s">
        <v>554</v>
      </c>
    </row>
    <row r="66" spans="2:3" ht="15" x14ac:dyDescent="0.25">
      <c r="B66" s="163">
        <v>3.24</v>
      </c>
      <c r="C66" s="166" t="s">
        <v>555</v>
      </c>
    </row>
    <row r="67" spans="2:3" ht="15" x14ac:dyDescent="0.25">
      <c r="B67" s="163">
        <v>3.25</v>
      </c>
      <c r="C67" s="166" t="s">
        <v>556</v>
      </c>
    </row>
    <row r="68" spans="2:3" ht="15" x14ac:dyDescent="0.25">
      <c r="B68" s="163">
        <v>3.26</v>
      </c>
      <c r="C68" s="166" t="s">
        <v>557</v>
      </c>
    </row>
    <row r="69" spans="2:3" ht="15" x14ac:dyDescent="0.25">
      <c r="B69" s="163">
        <v>3.27</v>
      </c>
      <c r="C69" s="166" t="s">
        <v>558</v>
      </c>
    </row>
    <row r="70" spans="2:3" ht="15" x14ac:dyDescent="0.25">
      <c r="B70" s="163">
        <v>3.28</v>
      </c>
      <c r="C70" s="166" t="s">
        <v>559</v>
      </c>
    </row>
    <row r="71" spans="2:3" ht="15" x14ac:dyDescent="0.25">
      <c r="B71" s="163">
        <v>3.29</v>
      </c>
      <c r="C71" s="166" t="s">
        <v>560</v>
      </c>
    </row>
    <row r="72" spans="2:3" ht="15" x14ac:dyDescent="0.25">
      <c r="B72" s="164">
        <v>3.3</v>
      </c>
      <c r="C72" s="166" t="s">
        <v>561</v>
      </c>
    </row>
    <row r="73" spans="2:3" ht="15" x14ac:dyDescent="0.25">
      <c r="B73" s="163">
        <v>3.31</v>
      </c>
      <c r="C73" s="166" t="s">
        <v>562</v>
      </c>
    </row>
    <row r="74" spans="2:3" ht="15" x14ac:dyDescent="0.25">
      <c r="B74" s="163">
        <v>3.32</v>
      </c>
      <c r="C74" s="166" t="s">
        <v>563</v>
      </c>
    </row>
    <row r="75" spans="2:3" ht="15" x14ac:dyDescent="0.25">
      <c r="B75" s="163">
        <v>3.33</v>
      </c>
      <c r="C75" s="166" t="s">
        <v>564</v>
      </c>
    </row>
    <row r="76" spans="2:3" ht="15" x14ac:dyDescent="0.25">
      <c r="B76" s="163">
        <v>3.34</v>
      </c>
      <c r="C76" s="166" t="s">
        <v>1017</v>
      </c>
    </row>
    <row r="77" spans="2:3" ht="15" x14ac:dyDescent="0.25">
      <c r="B77" s="163">
        <v>3.35</v>
      </c>
      <c r="C77" s="166" t="s">
        <v>566</v>
      </c>
    </row>
    <row r="78" spans="2:3" ht="15" x14ac:dyDescent="0.25">
      <c r="B78" s="163">
        <v>3.36</v>
      </c>
      <c r="C78" s="166" t="s">
        <v>567</v>
      </c>
    </row>
    <row r="79" spans="2:3" ht="15" x14ac:dyDescent="0.25">
      <c r="B79" s="163">
        <v>3.37</v>
      </c>
      <c r="C79" s="166" t="s">
        <v>568</v>
      </c>
    </row>
    <row r="80" spans="2:3" ht="15" x14ac:dyDescent="0.25">
      <c r="B80" s="163">
        <v>3.38</v>
      </c>
      <c r="C80" s="166" t="s">
        <v>569</v>
      </c>
    </row>
    <row r="81" spans="2:3" ht="15" x14ac:dyDescent="0.25">
      <c r="B81" s="163">
        <v>3.39</v>
      </c>
      <c r="C81" s="166" t="s">
        <v>570</v>
      </c>
    </row>
    <row r="82" spans="2:3" ht="15" x14ac:dyDescent="0.25">
      <c r="B82" s="163">
        <v>4.01</v>
      </c>
      <c r="C82" s="166" t="s">
        <v>571</v>
      </c>
    </row>
    <row r="83" spans="2:3" ht="15" x14ac:dyDescent="0.25">
      <c r="B83" s="163">
        <v>4.0199999999999996</v>
      </c>
      <c r="C83" s="166" t="s">
        <v>572</v>
      </c>
    </row>
    <row r="84" spans="2:3" ht="15" x14ac:dyDescent="0.25">
      <c r="B84" s="163">
        <v>4.03</v>
      </c>
      <c r="C84" s="166" t="s">
        <v>573</v>
      </c>
    </row>
    <row r="85" spans="2:3" ht="15" x14ac:dyDescent="0.25">
      <c r="B85" s="163">
        <v>4.04</v>
      </c>
      <c r="C85" s="166" t="s">
        <v>574</v>
      </c>
    </row>
    <row r="86" spans="2:3" ht="15" x14ac:dyDescent="0.25">
      <c r="B86" s="163">
        <v>4.05</v>
      </c>
      <c r="C86" s="166" t="s">
        <v>575</v>
      </c>
    </row>
    <row r="87" spans="2:3" ht="15" x14ac:dyDescent="0.25">
      <c r="B87" s="163">
        <v>4.0599999999999996</v>
      </c>
      <c r="C87" s="166" t="s">
        <v>576</v>
      </c>
    </row>
    <row r="88" spans="2:3" ht="15" x14ac:dyDescent="0.25">
      <c r="B88" s="163">
        <v>4.07</v>
      </c>
      <c r="C88" s="166" t="s">
        <v>577</v>
      </c>
    </row>
    <row r="89" spans="2:3" ht="15" x14ac:dyDescent="0.25">
      <c r="B89" s="163">
        <v>4.08</v>
      </c>
      <c r="C89" s="166" t="s">
        <v>578</v>
      </c>
    </row>
    <row r="90" spans="2:3" ht="15" x14ac:dyDescent="0.25">
      <c r="B90" s="163">
        <v>4.09</v>
      </c>
      <c r="C90" s="166" t="s">
        <v>579</v>
      </c>
    </row>
    <row r="91" spans="2:3" ht="15" x14ac:dyDescent="0.25">
      <c r="B91" s="164">
        <v>4.0999999999999996</v>
      </c>
      <c r="C91" s="166" t="s">
        <v>580</v>
      </c>
    </row>
    <row r="92" spans="2:3" ht="15" x14ac:dyDescent="0.25">
      <c r="B92" s="163">
        <v>4.1100000000000003</v>
      </c>
      <c r="C92" s="166" t="s">
        <v>581</v>
      </c>
    </row>
    <row r="93" spans="2:3" ht="15" x14ac:dyDescent="0.25">
      <c r="B93" s="163">
        <v>4.12</v>
      </c>
      <c r="C93" s="166" t="s">
        <v>582</v>
      </c>
    </row>
    <row r="94" spans="2:3" ht="15" x14ac:dyDescent="0.25">
      <c r="B94" s="163">
        <v>4.1399999999999997</v>
      </c>
      <c r="C94" s="166" t="s">
        <v>583</v>
      </c>
    </row>
    <row r="95" spans="2:3" ht="15" x14ac:dyDescent="0.25">
      <c r="B95" s="163">
        <v>5.01</v>
      </c>
      <c r="C95" s="166" t="s">
        <v>584</v>
      </c>
    </row>
    <row r="96" spans="2:3" ht="15" x14ac:dyDescent="0.25">
      <c r="B96" s="163">
        <v>5.0199999999999996</v>
      </c>
      <c r="C96" s="166" t="s">
        <v>585</v>
      </c>
    </row>
    <row r="97" spans="2:3" ht="15" x14ac:dyDescent="0.25">
      <c r="B97" s="163">
        <v>5.03</v>
      </c>
      <c r="C97" s="166" t="s">
        <v>586</v>
      </c>
    </row>
    <row r="98" spans="2:3" ht="15" x14ac:dyDescent="0.25">
      <c r="B98" s="163">
        <v>5.04</v>
      </c>
      <c r="C98" s="166" t="s">
        <v>587</v>
      </c>
    </row>
    <row r="99" spans="2:3" ht="15" x14ac:dyDescent="0.25">
      <c r="B99" s="163">
        <v>5.05</v>
      </c>
      <c r="C99" s="166" t="s">
        <v>588</v>
      </c>
    </row>
    <row r="100" spans="2:3" ht="15" x14ac:dyDescent="0.25">
      <c r="B100" s="163">
        <v>5.0599999999999996</v>
      </c>
      <c r="C100" s="166" t="s">
        <v>589</v>
      </c>
    </row>
    <row r="101" spans="2:3" ht="15" x14ac:dyDescent="0.25">
      <c r="B101" s="163">
        <v>5.07</v>
      </c>
      <c r="C101" s="166" t="s">
        <v>590</v>
      </c>
    </row>
    <row r="102" spans="2:3" ht="15" x14ac:dyDescent="0.25">
      <c r="B102" s="163">
        <v>5.08</v>
      </c>
      <c r="C102" s="166" t="s">
        <v>591</v>
      </c>
    </row>
    <row r="103" spans="2:3" ht="15" x14ac:dyDescent="0.25">
      <c r="B103" s="163">
        <v>5.09</v>
      </c>
      <c r="C103" s="166" t="s">
        <v>592</v>
      </c>
    </row>
    <row r="104" spans="2:3" ht="15" x14ac:dyDescent="0.25">
      <c r="B104" s="164">
        <v>5.0999999999999996</v>
      </c>
      <c r="C104" s="166" t="s">
        <v>593</v>
      </c>
    </row>
    <row r="105" spans="2:3" ht="15" x14ac:dyDescent="0.25">
      <c r="B105" s="163">
        <v>5.1100000000000003</v>
      </c>
      <c r="C105" s="166" t="s">
        <v>594</v>
      </c>
    </row>
    <row r="106" spans="2:3" ht="15" x14ac:dyDescent="0.25">
      <c r="B106" s="163">
        <v>5.12</v>
      </c>
      <c r="C106" s="166" t="s">
        <v>595</v>
      </c>
    </row>
    <row r="107" spans="2:3" ht="15" x14ac:dyDescent="0.25">
      <c r="B107" s="163">
        <v>5.14</v>
      </c>
      <c r="C107" s="166" t="s">
        <v>1018</v>
      </c>
    </row>
    <row r="108" spans="2:3" ht="15" x14ac:dyDescent="0.25">
      <c r="B108" s="163">
        <v>5.15</v>
      </c>
      <c r="C108" s="166" t="s">
        <v>1019</v>
      </c>
    </row>
    <row r="109" spans="2:3" ht="15" x14ac:dyDescent="0.25">
      <c r="B109" s="163">
        <v>6.01</v>
      </c>
      <c r="C109" s="166" t="s">
        <v>596</v>
      </c>
    </row>
    <row r="110" spans="2:3" ht="15" x14ac:dyDescent="0.25">
      <c r="B110" s="163">
        <v>6.02</v>
      </c>
      <c r="C110" s="166" t="s">
        <v>597</v>
      </c>
    </row>
    <row r="111" spans="2:3" ht="15" x14ac:dyDescent="0.25">
      <c r="B111" s="163">
        <v>6.03</v>
      </c>
      <c r="C111" s="166" t="s">
        <v>598</v>
      </c>
    </row>
    <row r="112" spans="2:3" ht="15" x14ac:dyDescent="0.25">
      <c r="B112" s="163">
        <v>6.04</v>
      </c>
      <c r="C112" s="166" t="s">
        <v>599</v>
      </c>
    </row>
    <row r="113" spans="2:3" ht="15" x14ac:dyDescent="0.25">
      <c r="B113" s="163">
        <v>6.05</v>
      </c>
      <c r="C113" s="166" t="s">
        <v>600</v>
      </c>
    </row>
    <row r="114" spans="2:3" ht="15" x14ac:dyDescent="0.25">
      <c r="B114" s="163">
        <v>6.09</v>
      </c>
      <c r="C114" s="166" t="s">
        <v>604</v>
      </c>
    </row>
    <row r="115" spans="2:3" ht="15" x14ac:dyDescent="0.25">
      <c r="B115" s="164">
        <v>6.1</v>
      </c>
      <c r="C115" s="166" t="s">
        <v>605</v>
      </c>
    </row>
    <row r="116" spans="2:3" ht="15" x14ac:dyDescent="0.25">
      <c r="B116" s="163">
        <v>6.11</v>
      </c>
      <c r="C116" s="166" t="s">
        <v>606</v>
      </c>
    </row>
    <row r="117" spans="2:3" ht="15" x14ac:dyDescent="0.25">
      <c r="B117" s="163">
        <v>6.13</v>
      </c>
      <c r="C117" s="166" t="s">
        <v>608</v>
      </c>
    </row>
    <row r="118" spans="2:3" ht="15" x14ac:dyDescent="0.25">
      <c r="B118" s="163">
        <v>6.14</v>
      </c>
      <c r="C118" s="166" t="s">
        <v>609</v>
      </c>
    </row>
    <row r="119" spans="2:3" ht="15" x14ac:dyDescent="0.25">
      <c r="B119" s="163">
        <v>6.15</v>
      </c>
      <c r="C119" s="166" t="s">
        <v>610</v>
      </c>
    </row>
    <row r="120" spans="2:3" ht="15" x14ac:dyDescent="0.25">
      <c r="B120" s="163">
        <v>6.16</v>
      </c>
      <c r="C120" s="166" t="s">
        <v>611</v>
      </c>
    </row>
    <row r="121" spans="2:3" ht="15" x14ac:dyDescent="0.25">
      <c r="B121" s="163">
        <v>6.17</v>
      </c>
      <c r="C121" s="166" t="s">
        <v>612</v>
      </c>
    </row>
    <row r="122" spans="2:3" ht="15" x14ac:dyDescent="0.25">
      <c r="B122" s="163">
        <v>7.01</v>
      </c>
      <c r="C122" s="166" t="s">
        <v>613</v>
      </c>
    </row>
    <row r="123" spans="2:3" ht="15" x14ac:dyDescent="0.25">
      <c r="B123" s="163">
        <v>8.01</v>
      </c>
      <c r="C123" s="166" t="s">
        <v>614</v>
      </c>
    </row>
    <row r="124" spans="2:3" ht="15" x14ac:dyDescent="0.25">
      <c r="B124" s="167">
        <v>8.02</v>
      </c>
      <c r="C124" s="169" t="s">
        <v>615</v>
      </c>
    </row>
    <row r="125" spans="2:3" ht="15.75" thickBot="1" x14ac:dyDescent="0.3">
      <c r="B125" s="168">
        <v>9.01</v>
      </c>
      <c r="C125" s="170" t="s">
        <v>1020</v>
      </c>
    </row>
    <row r="126" spans="2:3" ht="15.75" thickTop="1" x14ac:dyDescent="0.25">
      <c r="B126" s="163">
        <v>8.0299999999999994</v>
      </c>
      <c r="C126" s="166" t="s">
        <v>1035</v>
      </c>
    </row>
    <row r="127" spans="2:3" ht="15" x14ac:dyDescent="0.25">
      <c r="B127" s="163">
        <v>8.0399999999999991</v>
      </c>
      <c r="C127" s="166" t="s">
        <v>1036</v>
      </c>
    </row>
    <row r="128" spans="2:3" ht="15" x14ac:dyDescent="0.25">
      <c r="B128" s="163">
        <v>9.02</v>
      </c>
      <c r="C128" s="166" t="s">
        <v>1037</v>
      </c>
    </row>
    <row r="129" spans="2:3" ht="15" x14ac:dyDescent="0.25">
      <c r="B129" s="163">
        <v>9.0299999999999994</v>
      </c>
      <c r="C129" s="166" t="s">
        <v>1038</v>
      </c>
    </row>
    <row r="130" spans="2:3" ht="15" x14ac:dyDescent="0.25">
      <c r="B130" s="163">
        <v>9.0399999999999991</v>
      </c>
      <c r="C130" s="166" t="s">
        <v>1039</v>
      </c>
    </row>
    <row r="131" spans="2:3" ht="15" x14ac:dyDescent="0.25">
      <c r="B131" s="163">
        <v>10.01</v>
      </c>
      <c r="C131" s="172" t="s">
        <v>1157</v>
      </c>
    </row>
    <row r="132" spans="2:3" ht="15" x14ac:dyDescent="0.25">
      <c r="B132" s="163">
        <v>10.02</v>
      </c>
      <c r="C132" s="172" t="s">
        <v>1144</v>
      </c>
    </row>
    <row r="133" spans="2:3" ht="15" x14ac:dyDescent="0.25">
      <c r="B133" s="163">
        <v>11.01</v>
      </c>
      <c r="C133" s="172" t="s">
        <v>1146</v>
      </c>
    </row>
    <row r="134" spans="2:3" ht="15" x14ac:dyDescent="0.25">
      <c r="B134" s="163">
        <v>11.02</v>
      </c>
      <c r="C134" s="172" t="s">
        <v>1147</v>
      </c>
    </row>
    <row r="135" spans="2:3" ht="15" x14ac:dyDescent="0.25">
      <c r="B135" s="163">
        <v>11.03</v>
      </c>
      <c r="C135" s="172" t="s">
        <v>1148</v>
      </c>
    </row>
    <row r="136" spans="2:3" ht="15" x14ac:dyDescent="0.25">
      <c r="B136" s="163">
        <v>11.04</v>
      </c>
      <c r="C136" s="172" t="s">
        <v>1149</v>
      </c>
    </row>
    <row r="137" spans="2:3" ht="15" x14ac:dyDescent="0.25">
      <c r="B137" s="163">
        <v>11.05</v>
      </c>
      <c r="C137" s="169" t="s">
        <v>1150</v>
      </c>
    </row>
    <row r="138" spans="2:3" ht="15" x14ac:dyDescent="0.25">
      <c r="B138" s="163">
        <v>11.06</v>
      </c>
      <c r="C138" s="172" t="s">
        <v>1152</v>
      </c>
    </row>
    <row r="139" spans="2:3" ht="15" x14ac:dyDescent="0.25">
      <c r="B139" s="163">
        <v>11.07</v>
      </c>
      <c r="C139" s="172" t="s">
        <v>1153</v>
      </c>
    </row>
    <row r="140" spans="2:3" ht="15" x14ac:dyDescent="0.25">
      <c r="B140" s="163">
        <v>12.01</v>
      </c>
      <c r="C140" s="172" t="s">
        <v>1154</v>
      </c>
    </row>
    <row r="141" spans="2:3" ht="15" x14ac:dyDescent="0.25">
      <c r="B141" s="163">
        <v>12.02</v>
      </c>
      <c r="C141" s="172" t="s">
        <v>1155</v>
      </c>
    </row>
    <row r="142" spans="2:3" ht="15" x14ac:dyDescent="0.25">
      <c r="B142" s="163">
        <v>13.01</v>
      </c>
      <c r="C142" s="172" t="s">
        <v>1156</v>
      </c>
    </row>
    <row r="143" spans="2:3" ht="15" x14ac:dyDescent="0.25">
      <c r="B143" s="163">
        <v>14.01</v>
      </c>
      <c r="C143" s="172" t="s">
        <v>1158</v>
      </c>
    </row>
    <row r="144" spans="2:3" ht="15" x14ac:dyDescent="0.25">
      <c r="B144" s="163">
        <v>15.01</v>
      </c>
      <c r="C144" s="172" t="s">
        <v>1159</v>
      </c>
    </row>
    <row r="145" spans="2:3" ht="15" x14ac:dyDescent="0.25">
      <c r="B145" s="163">
        <v>16.010000000000002</v>
      </c>
      <c r="C145" s="172" t="s">
        <v>1160</v>
      </c>
    </row>
    <row r="146" spans="2:3" ht="15" x14ac:dyDescent="0.25">
      <c r="B146" s="163"/>
      <c r="C146" s="172"/>
    </row>
  </sheetData>
  <sheetProtection algorithmName="SHA-512" hashValue="KNof2kqG7sqaxpzl5rwbMB4xvam3GCgUcrfw6xU383AYv4ZjMcXE4t/OLmIhySKn6dW0FP0ypsSTBdZbKQEFGA==" saltValue="0VbwsulAMqgYOSvX6htUIw==" spinCount="100000" sheet="1" objects="1" scenarios="1" selectLockedCells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9" tint="0.39997558519241921"/>
  </sheetPr>
  <dimension ref="A1:Q298"/>
  <sheetViews>
    <sheetView zoomScaleNormal="100" workbookViewId="0">
      <selection activeCell="C7" sqref="C7"/>
    </sheetView>
  </sheetViews>
  <sheetFormatPr defaultColWidth="9.140625" defaultRowHeight="12.75" x14ac:dyDescent="0.2"/>
  <cols>
    <col min="1" max="1" width="4" style="66" customWidth="1"/>
    <col min="2" max="2" width="9.140625" style="42"/>
    <col min="3" max="3" width="76.140625" style="66" bestFit="1" customWidth="1"/>
    <col min="4" max="4" width="10" style="60" bestFit="1" customWidth="1"/>
    <col min="5" max="6" width="9.140625" style="42"/>
    <col min="7" max="7" width="13.7109375" style="60" bestFit="1" customWidth="1"/>
    <col min="8" max="8" width="12.140625" style="60" bestFit="1" customWidth="1"/>
    <col min="9" max="9" width="12.140625" style="60" customWidth="1"/>
    <col min="10" max="12" width="9.140625" style="60"/>
    <col min="13" max="16384" width="9.140625" style="66"/>
  </cols>
  <sheetData>
    <row r="1" spans="1:17" x14ac:dyDescent="0.2">
      <c r="A1" s="67" t="s">
        <v>455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3" spans="1:17" ht="13.5" thickBot="1" x14ac:dyDescent="0.25">
      <c r="B3" s="78" t="s">
        <v>341</v>
      </c>
      <c r="C3" s="79" t="s">
        <v>342</v>
      </c>
      <c r="D3" s="79"/>
      <c r="E3" s="200" t="s">
        <v>170</v>
      </c>
      <c r="F3" s="200"/>
      <c r="G3" s="200"/>
      <c r="H3" s="200"/>
      <c r="I3" s="200"/>
      <c r="J3" s="200"/>
      <c r="K3" s="79"/>
      <c r="L3" s="79"/>
      <c r="M3" s="79"/>
      <c r="N3" s="79"/>
    </row>
    <row r="4" spans="1:17" ht="13.5" thickBot="1" x14ac:dyDescent="0.25">
      <c r="D4" s="81" t="s">
        <v>343</v>
      </c>
      <c r="E4" s="82" t="s">
        <v>344</v>
      </c>
      <c r="F4" s="82" t="s">
        <v>345</v>
      </c>
      <c r="G4" s="82" t="s">
        <v>346</v>
      </c>
      <c r="H4" s="82" t="s">
        <v>347</v>
      </c>
      <c r="I4" s="82" t="s">
        <v>348</v>
      </c>
      <c r="J4" s="82" t="s">
        <v>349</v>
      </c>
      <c r="K4" s="81" t="s">
        <v>350</v>
      </c>
      <c r="L4" s="81" t="s">
        <v>351</v>
      </c>
      <c r="M4" s="66">
        <v>1</v>
      </c>
      <c r="N4" s="66" t="s">
        <v>167</v>
      </c>
      <c r="O4" s="66">
        <v>3.5</v>
      </c>
      <c r="P4" s="66" t="s">
        <v>19</v>
      </c>
      <c r="Q4" s="66" t="s">
        <v>352</v>
      </c>
    </row>
    <row r="5" spans="1:17" x14ac:dyDescent="0.2">
      <c r="B5" s="42" t="s">
        <v>353</v>
      </c>
      <c r="C5" s="66" t="s">
        <v>354</v>
      </c>
      <c r="D5" s="60">
        <v>3</v>
      </c>
      <c r="E5" s="42">
        <v>65</v>
      </c>
      <c r="F5" s="72">
        <v>227.5</v>
      </c>
      <c r="G5" s="72">
        <v>30</v>
      </c>
      <c r="H5" s="72">
        <v>91</v>
      </c>
      <c r="I5" s="72">
        <v>3</v>
      </c>
      <c r="J5" s="72">
        <v>3</v>
      </c>
      <c r="K5" s="60">
        <v>9</v>
      </c>
    </row>
    <row r="6" spans="1:17" x14ac:dyDescent="0.2">
      <c r="B6" s="42" t="s">
        <v>355</v>
      </c>
      <c r="C6" s="66" t="s">
        <v>356</v>
      </c>
      <c r="D6" s="60">
        <v>3</v>
      </c>
      <c r="E6" s="73">
        <v>7.1428571428571432</v>
      </c>
      <c r="F6" s="42">
        <v>25</v>
      </c>
      <c r="G6" s="72">
        <v>24</v>
      </c>
      <c r="H6" s="72">
        <v>12.5</v>
      </c>
      <c r="I6" s="72">
        <v>2</v>
      </c>
      <c r="J6" s="72">
        <v>2</v>
      </c>
      <c r="K6" s="60">
        <v>6</v>
      </c>
    </row>
    <row r="7" spans="1:17" x14ac:dyDescent="0.2">
      <c r="B7" s="42" t="s">
        <v>357</v>
      </c>
      <c r="C7" s="66" t="s">
        <v>358</v>
      </c>
      <c r="D7" s="60">
        <v>3</v>
      </c>
      <c r="E7" s="73">
        <v>1.4285714285714286</v>
      </c>
      <c r="F7" s="42">
        <v>5</v>
      </c>
      <c r="G7" s="72">
        <v>24</v>
      </c>
      <c r="H7" s="72">
        <v>2.5</v>
      </c>
      <c r="I7" s="72">
        <v>1</v>
      </c>
      <c r="J7" s="72">
        <v>1</v>
      </c>
      <c r="K7" s="60">
        <v>3</v>
      </c>
    </row>
    <row r="8" spans="1:17" x14ac:dyDescent="0.2">
      <c r="B8" s="42" t="s">
        <v>359</v>
      </c>
      <c r="C8" s="66" t="s">
        <v>360</v>
      </c>
      <c r="D8" s="60">
        <v>2</v>
      </c>
      <c r="G8" s="72"/>
      <c r="H8" s="72"/>
      <c r="I8" s="72">
        <v>0</v>
      </c>
      <c r="J8" s="72">
        <v>0</v>
      </c>
      <c r="K8" s="60">
        <v>0</v>
      </c>
      <c r="L8" s="60" t="s">
        <v>361</v>
      </c>
    </row>
    <row r="9" spans="1:17" x14ac:dyDescent="0.2">
      <c r="B9" s="42" t="s">
        <v>362</v>
      </c>
      <c r="C9" s="66" t="s">
        <v>363</v>
      </c>
      <c r="D9" s="60">
        <v>2</v>
      </c>
      <c r="G9" s="72"/>
      <c r="H9" s="72"/>
      <c r="I9" s="72">
        <v>0</v>
      </c>
      <c r="J9" s="72">
        <v>0</v>
      </c>
      <c r="K9" s="60">
        <v>0</v>
      </c>
      <c r="L9" s="60" t="s">
        <v>361</v>
      </c>
    </row>
    <row r="10" spans="1:17" x14ac:dyDescent="0.2">
      <c r="B10" s="42" t="s">
        <v>364</v>
      </c>
      <c r="C10" s="66" t="s">
        <v>365</v>
      </c>
      <c r="D10" s="60">
        <v>2</v>
      </c>
      <c r="G10" s="72"/>
      <c r="H10" s="72"/>
      <c r="I10" s="72">
        <v>0</v>
      </c>
      <c r="J10" s="72">
        <v>0</v>
      </c>
      <c r="K10" s="60">
        <v>0</v>
      </c>
      <c r="L10" s="60" t="s">
        <v>361</v>
      </c>
    </row>
    <row r="11" spans="1:17" x14ac:dyDescent="0.2">
      <c r="B11" s="42" t="s">
        <v>366</v>
      </c>
      <c r="C11" s="66" t="s">
        <v>367</v>
      </c>
      <c r="D11" s="60">
        <v>2</v>
      </c>
      <c r="G11" s="72"/>
      <c r="H11" s="72"/>
      <c r="I11" s="72">
        <v>0</v>
      </c>
      <c r="J11" s="72">
        <v>0</v>
      </c>
      <c r="K11" s="60">
        <v>0</v>
      </c>
      <c r="L11" s="60" t="s">
        <v>361</v>
      </c>
    </row>
    <row r="12" spans="1:17" x14ac:dyDescent="0.2">
      <c r="B12" s="42">
        <v>3</v>
      </c>
      <c r="C12" s="66" t="s">
        <v>368</v>
      </c>
      <c r="D12" s="60">
        <v>1</v>
      </c>
      <c r="G12" s="72"/>
      <c r="H12" s="72"/>
      <c r="I12" s="72">
        <v>0</v>
      </c>
      <c r="J12" s="72">
        <v>0</v>
      </c>
      <c r="K12" s="60">
        <v>0</v>
      </c>
      <c r="L12" s="60" t="s">
        <v>361</v>
      </c>
    </row>
    <row r="13" spans="1:17" x14ac:dyDescent="0.2">
      <c r="B13" s="42" t="s">
        <v>369</v>
      </c>
      <c r="C13" s="66" t="s">
        <v>370</v>
      </c>
      <c r="D13" s="60">
        <v>2</v>
      </c>
      <c r="G13" s="72"/>
      <c r="H13" s="72"/>
      <c r="I13" s="72">
        <v>0</v>
      </c>
      <c r="J13" s="72">
        <v>0</v>
      </c>
      <c r="K13" s="60">
        <v>0</v>
      </c>
      <c r="L13" s="60" t="s">
        <v>361</v>
      </c>
    </row>
    <row r="14" spans="1:17" x14ac:dyDescent="0.2">
      <c r="B14" s="42" t="s">
        <v>371</v>
      </c>
      <c r="C14" s="66" t="s">
        <v>372</v>
      </c>
      <c r="D14" s="60">
        <v>2</v>
      </c>
      <c r="G14" s="72"/>
      <c r="H14" s="72"/>
      <c r="I14" s="72">
        <v>0</v>
      </c>
      <c r="J14" s="72">
        <v>0</v>
      </c>
      <c r="K14" s="60">
        <v>0</v>
      </c>
      <c r="L14" s="60" t="s">
        <v>361</v>
      </c>
    </row>
    <row r="15" spans="1:17" x14ac:dyDescent="0.2">
      <c r="B15" s="42" t="s">
        <v>373</v>
      </c>
      <c r="C15" s="66" t="s">
        <v>374</v>
      </c>
      <c r="D15" s="60">
        <v>1</v>
      </c>
      <c r="G15" s="72"/>
      <c r="H15" s="72"/>
      <c r="I15" s="72">
        <v>0</v>
      </c>
      <c r="J15" s="72">
        <v>0</v>
      </c>
      <c r="K15" s="60">
        <v>0</v>
      </c>
      <c r="L15" s="60" t="s">
        <v>361</v>
      </c>
    </row>
    <row r="16" spans="1:17" x14ac:dyDescent="0.2">
      <c r="B16" s="42">
        <v>5</v>
      </c>
      <c r="C16" s="66" t="s">
        <v>375</v>
      </c>
      <c r="D16" s="60">
        <v>2</v>
      </c>
      <c r="G16" s="72"/>
      <c r="H16" s="72"/>
      <c r="I16" s="72">
        <v>0</v>
      </c>
      <c r="J16" s="72">
        <v>0</v>
      </c>
      <c r="K16" s="60">
        <v>0</v>
      </c>
      <c r="L16" s="60" t="s">
        <v>361</v>
      </c>
    </row>
    <row r="17" spans="2:12" x14ac:dyDescent="0.2">
      <c r="B17" s="42">
        <v>6</v>
      </c>
      <c r="C17" s="66" t="s">
        <v>376</v>
      </c>
      <c r="D17" s="60">
        <v>1</v>
      </c>
      <c r="G17" s="72"/>
      <c r="H17" s="72"/>
      <c r="I17" s="72">
        <v>0</v>
      </c>
      <c r="J17" s="72">
        <v>0</v>
      </c>
      <c r="K17" s="60">
        <v>0</v>
      </c>
      <c r="L17" s="60" t="s">
        <v>361</v>
      </c>
    </row>
    <row r="18" spans="2:12" x14ac:dyDescent="0.2">
      <c r="B18" s="42">
        <v>7</v>
      </c>
      <c r="C18" s="66" t="s">
        <v>377</v>
      </c>
      <c r="D18" s="60">
        <v>1</v>
      </c>
      <c r="G18" s="72"/>
      <c r="H18" s="72"/>
      <c r="I18" s="72">
        <v>0</v>
      </c>
      <c r="J18" s="72">
        <v>0</v>
      </c>
      <c r="K18" s="60">
        <v>0</v>
      </c>
      <c r="L18" s="60" t="s">
        <v>361</v>
      </c>
    </row>
    <row r="19" spans="2:12" x14ac:dyDescent="0.2">
      <c r="B19" s="42">
        <v>8</v>
      </c>
      <c r="C19" s="66" t="s">
        <v>378</v>
      </c>
      <c r="D19" s="60">
        <v>1</v>
      </c>
      <c r="G19" s="72"/>
      <c r="H19" s="72"/>
      <c r="I19" s="72">
        <v>0</v>
      </c>
      <c r="J19" s="72">
        <v>0</v>
      </c>
      <c r="K19" s="60">
        <v>0</v>
      </c>
      <c r="L19" s="60" t="s">
        <v>361</v>
      </c>
    </row>
    <row r="20" spans="2:12" x14ac:dyDescent="0.2">
      <c r="B20" s="42" t="s">
        <v>379</v>
      </c>
      <c r="C20" s="66" t="s">
        <v>380</v>
      </c>
      <c r="D20" s="60">
        <v>1</v>
      </c>
      <c r="G20" s="72"/>
      <c r="H20" s="72"/>
      <c r="I20" s="72">
        <v>0</v>
      </c>
      <c r="J20" s="72">
        <v>0</v>
      </c>
      <c r="K20" s="60">
        <v>0</v>
      </c>
      <c r="L20" s="60" t="s">
        <v>361</v>
      </c>
    </row>
    <row r="21" spans="2:12" x14ac:dyDescent="0.2">
      <c r="B21" s="42" t="s">
        <v>381</v>
      </c>
      <c r="C21" s="66" t="s">
        <v>382</v>
      </c>
      <c r="D21" s="60">
        <v>1</v>
      </c>
      <c r="G21" s="72"/>
      <c r="H21" s="72"/>
      <c r="I21" s="72">
        <v>0</v>
      </c>
      <c r="J21" s="72">
        <v>0</v>
      </c>
      <c r="K21" s="60">
        <v>0</v>
      </c>
      <c r="L21" s="60" t="s">
        <v>361</v>
      </c>
    </row>
    <row r="22" spans="2:12" x14ac:dyDescent="0.2">
      <c r="B22" s="42">
        <v>10</v>
      </c>
      <c r="C22" s="66" t="s">
        <v>383</v>
      </c>
      <c r="D22" s="60">
        <v>1</v>
      </c>
      <c r="G22" s="72"/>
      <c r="H22" s="72"/>
      <c r="I22" s="72">
        <v>0</v>
      </c>
      <c r="J22" s="72">
        <v>0</v>
      </c>
      <c r="K22" s="60">
        <v>0</v>
      </c>
      <c r="L22" s="60" t="s">
        <v>361</v>
      </c>
    </row>
    <row r="23" spans="2:12" x14ac:dyDescent="0.2">
      <c r="B23" s="42">
        <v>11</v>
      </c>
      <c r="C23" s="66" t="s">
        <v>384</v>
      </c>
      <c r="D23" s="60">
        <v>1</v>
      </c>
      <c r="G23" s="72"/>
      <c r="H23" s="72"/>
      <c r="I23" s="72">
        <v>0</v>
      </c>
      <c r="J23" s="72">
        <v>0</v>
      </c>
      <c r="K23" s="60">
        <v>0</v>
      </c>
      <c r="L23" s="60" t="s">
        <v>361</v>
      </c>
    </row>
    <row r="24" spans="2:12" x14ac:dyDescent="0.2">
      <c r="B24" s="42">
        <v>12</v>
      </c>
      <c r="C24" s="66" t="s">
        <v>385</v>
      </c>
      <c r="D24" s="60">
        <v>1</v>
      </c>
      <c r="E24" s="42">
        <v>5</v>
      </c>
      <c r="F24" s="72">
        <v>17.5</v>
      </c>
      <c r="G24" s="72">
        <v>60</v>
      </c>
      <c r="H24" s="72">
        <v>3.5</v>
      </c>
      <c r="I24" s="72">
        <v>2</v>
      </c>
      <c r="J24" s="72">
        <v>2</v>
      </c>
      <c r="K24" s="60">
        <v>2</v>
      </c>
    </row>
    <row r="25" spans="2:12" x14ac:dyDescent="0.2">
      <c r="B25" s="42">
        <v>13</v>
      </c>
      <c r="C25" s="66" t="s">
        <v>386</v>
      </c>
      <c r="D25" s="60">
        <v>3</v>
      </c>
      <c r="G25" s="72"/>
      <c r="H25" s="72"/>
      <c r="I25" s="72">
        <v>0</v>
      </c>
      <c r="J25" s="72">
        <v>0</v>
      </c>
      <c r="K25" s="60">
        <v>0</v>
      </c>
    </row>
    <row r="26" spans="2:12" x14ac:dyDescent="0.2">
      <c r="B26" s="42">
        <v>14</v>
      </c>
      <c r="C26" s="66" t="s">
        <v>387</v>
      </c>
      <c r="D26" s="60">
        <v>3</v>
      </c>
      <c r="E26" s="73">
        <v>142.85714285714286</v>
      </c>
      <c r="F26" s="42">
        <v>500</v>
      </c>
      <c r="G26" s="72">
        <v>24</v>
      </c>
      <c r="H26" s="72">
        <v>250</v>
      </c>
      <c r="I26" s="72">
        <v>3</v>
      </c>
      <c r="J26" s="72">
        <v>3</v>
      </c>
      <c r="K26" s="60">
        <v>9</v>
      </c>
    </row>
    <row r="27" spans="2:12" x14ac:dyDescent="0.2">
      <c r="B27" s="42" t="s">
        <v>388</v>
      </c>
      <c r="C27" s="66" t="s">
        <v>389</v>
      </c>
      <c r="D27" s="60">
        <v>3</v>
      </c>
      <c r="E27" s="73">
        <v>100</v>
      </c>
      <c r="F27" s="42">
        <v>350</v>
      </c>
      <c r="G27" s="72">
        <v>24</v>
      </c>
      <c r="H27" s="72">
        <v>175</v>
      </c>
      <c r="I27" s="72">
        <v>3</v>
      </c>
      <c r="J27" s="72">
        <v>3</v>
      </c>
      <c r="K27" s="60">
        <v>9</v>
      </c>
    </row>
    <row r="28" spans="2:12" x14ac:dyDescent="0.2">
      <c r="B28" s="42" t="s">
        <v>390</v>
      </c>
      <c r="C28" s="66" t="s">
        <v>391</v>
      </c>
      <c r="D28" s="60">
        <v>3</v>
      </c>
      <c r="E28" s="73">
        <v>35.714285714285715</v>
      </c>
      <c r="F28" s="42">
        <v>125</v>
      </c>
      <c r="G28" s="72">
        <v>24</v>
      </c>
      <c r="H28" s="72">
        <v>62.5</v>
      </c>
      <c r="I28" s="72">
        <v>3</v>
      </c>
      <c r="J28" s="72">
        <v>3</v>
      </c>
      <c r="K28" s="60">
        <v>9</v>
      </c>
    </row>
    <row r="29" spans="2:12" x14ac:dyDescent="0.2">
      <c r="B29" s="42" t="s">
        <v>392</v>
      </c>
      <c r="C29" s="66" t="s">
        <v>393</v>
      </c>
      <c r="D29" s="60">
        <v>3</v>
      </c>
      <c r="E29" s="73">
        <v>7.1428571428571432</v>
      </c>
      <c r="F29" s="42">
        <v>25</v>
      </c>
      <c r="G29" s="72">
        <v>24</v>
      </c>
      <c r="H29" s="72">
        <v>12.5</v>
      </c>
      <c r="I29" s="72">
        <v>2</v>
      </c>
      <c r="J29" s="72">
        <v>2</v>
      </c>
      <c r="K29" s="60">
        <v>6</v>
      </c>
    </row>
    <row r="30" spans="2:12" x14ac:dyDescent="0.2">
      <c r="B30" s="42">
        <v>16</v>
      </c>
      <c r="C30" s="66" t="s">
        <v>394</v>
      </c>
      <c r="D30" s="60">
        <v>3</v>
      </c>
      <c r="E30" s="73">
        <v>20</v>
      </c>
      <c r="F30" s="42">
        <v>70</v>
      </c>
      <c r="G30" s="72">
        <v>24</v>
      </c>
      <c r="H30" s="72">
        <v>35</v>
      </c>
      <c r="I30" s="72">
        <v>2</v>
      </c>
      <c r="J30" s="72">
        <v>2</v>
      </c>
      <c r="K30" s="60">
        <v>6</v>
      </c>
    </row>
    <row r="31" spans="2:12" x14ac:dyDescent="0.2">
      <c r="B31" s="42">
        <v>17</v>
      </c>
      <c r="C31" s="66" t="s">
        <v>395</v>
      </c>
      <c r="D31" s="60">
        <v>1</v>
      </c>
      <c r="E31" s="42">
        <v>8</v>
      </c>
      <c r="F31" s="72">
        <v>28</v>
      </c>
      <c r="G31" s="72">
        <v>60</v>
      </c>
      <c r="H31" s="72">
        <v>5.6</v>
      </c>
      <c r="I31" s="72">
        <v>2</v>
      </c>
      <c r="J31" s="72">
        <v>2</v>
      </c>
      <c r="K31" s="60">
        <v>2</v>
      </c>
    </row>
    <row r="32" spans="2:12" x14ac:dyDescent="0.2">
      <c r="B32" s="42">
        <v>18</v>
      </c>
      <c r="C32" s="66" t="s">
        <v>396</v>
      </c>
      <c r="D32" s="60">
        <v>1</v>
      </c>
      <c r="E32" s="42">
        <v>4.5999999999999996</v>
      </c>
      <c r="F32" s="72">
        <v>16.099999999999998</v>
      </c>
      <c r="G32" s="72">
        <v>48</v>
      </c>
      <c r="H32" s="72">
        <v>4.0249999999999995</v>
      </c>
      <c r="I32" s="72">
        <v>2</v>
      </c>
      <c r="J32" s="72">
        <v>2</v>
      </c>
      <c r="K32" s="60">
        <v>2</v>
      </c>
    </row>
    <row r="33" spans="2:11" x14ac:dyDescent="0.2">
      <c r="B33" s="42">
        <v>19</v>
      </c>
      <c r="C33" s="66" t="s">
        <v>397</v>
      </c>
      <c r="D33" s="60">
        <v>2</v>
      </c>
      <c r="E33" s="42">
        <v>8</v>
      </c>
      <c r="F33" s="72">
        <v>28</v>
      </c>
      <c r="G33" s="72">
        <v>60</v>
      </c>
      <c r="H33" s="72">
        <v>5.6</v>
      </c>
      <c r="I33" s="72">
        <v>2</v>
      </c>
      <c r="J33" s="72">
        <v>2</v>
      </c>
      <c r="K33" s="60">
        <v>4</v>
      </c>
    </row>
    <row r="34" spans="2:11" x14ac:dyDescent="0.2">
      <c r="B34" s="42">
        <v>20</v>
      </c>
      <c r="C34" s="66" t="s">
        <v>398</v>
      </c>
      <c r="D34" s="60">
        <v>2</v>
      </c>
      <c r="E34" s="42">
        <v>8</v>
      </c>
      <c r="F34" s="72">
        <v>28</v>
      </c>
      <c r="G34" s="72">
        <v>60</v>
      </c>
      <c r="H34" s="72">
        <v>5.6</v>
      </c>
      <c r="I34" s="72">
        <v>2</v>
      </c>
      <c r="J34" s="72">
        <v>2</v>
      </c>
      <c r="K34" s="60">
        <v>4</v>
      </c>
    </row>
    <row r="35" spans="2:11" s="60" customFormat="1" x14ac:dyDescent="0.2">
      <c r="B35" s="42">
        <v>21</v>
      </c>
      <c r="C35" s="66" t="s">
        <v>399</v>
      </c>
      <c r="D35" s="60">
        <v>3</v>
      </c>
      <c r="E35" s="42">
        <v>16</v>
      </c>
      <c r="F35" s="42">
        <v>56</v>
      </c>
      <c r="G35" s="72">
        <v>60</v>
      </c>
      <c r="H35" s="72">
        <v>11.2</v>
      </c>
      <c r="I35" s="72">
        <v>2</v>
      </c>
      <c r="J35" s="72">
        <v>2</v>
      </c>
      <c r="K35" s="60">
        <v>6</v>
      </c>
    </row>
    <row r="36" spans="2:11" s="60" customFormat="1" x14ac:dyDescent="0.2">
      <c r="B36" s="42">
        <v>22</v>
      </c>
      <c r="C36" s="66" t="s">
        <v>400</v>
      </c>
      <c r="D36" s="60">
        <v>2</v>
      </c>
      <c r="E36" s="42">
        <v>38</v>
      </c>
      <c r="F36" s="42">
        <v>133</v>
      </c>
      <c r="G36" s="72">
        <v>72</v>
      </c>
      <c r="H36" s="72">
        <v>22.166666666666668</v>
      </c>
      <c r="I36" s="72">
        <v>3</v>
      </c>
      <c r="J36" s="72">
        <v>3</v>
      </c>
      <c r="K36" s="60">
        <v>6</v>
      </c>
    </row>
    <row r="37" spans="2:11" s="60" customFormat="1" x14ac:dyDescent="0.2">
      <c r="B37" s="42">
        <v>23</v>
      </c>
      <c r="C37" s="66" t="s">
        <v>401</v>
      </c>
      <c r="D37" s="60">
        <v>3</v>
      </c>
      <c r="E37" s="42">
        <v>18</v>
      </c>
      <c r="F37" s="42">
        <v>63</v>
      </c>
      <c r="G37" s="72">
        <v>48</v>
      </c>
      <c r="H37" s="72">
        <v>15.75</v>
      </c>
      <c r="I37" s="72">
        <v>2</v>
      </c>
      <c r="J37" s="72">
        <v>2</v>
      </c>
      <c r="K37" s="60">
        <v>6</v>
      </c>
    </row>
    <row r="38" spans="2:11" s="60" customFormat="1" x14ac:dyDescent="0.2">
      <c r="B38" s="42">
        <v>24</v>
      </c>
      <c r="C38" s="66" t="s">
        <v>402</v>
      </c>
      <c r="D38" s="60">
        <v>1</v>
      </c>
      <c r="E38" s="73">
        <v>3.4285714285714287E-2</v>
      </c>
      <c r="F38" s="42">
        <v>0.12</v>
      </c>
      <c r="G38" s="72">
        <v>36</v>
      </c>
      <c r="H38" s="74">
        <v>3.9999999999999994E-2</v>
      </c>
      <c r="I38" s="72">
        <v>1</v>
      </c>
      <c r="J38" s="72">
        <v>1</v>
      </c>
      <c r="K38" s="60">
        <v>1</v>
      </c>
    </row>
    <row r="39" spans="2:11" s="60" customFormat="1" x14ac:dyDescent="0.2">
      <c r="B39" s="42">
        <v>25</v>
      </c>
      <c r="C39" s="66" t="s">
        <v>403</v>
      </c>
      <c r="D39" s="60">
        <v>1</v>
      </c>
      <c r="E39" s="42">
        <v>4</v>
      </c>
      <c r="F39" s="42">
        <v>14</v>
      </c>
      <c r="G39" s="72">
        <v>60</v>
      </c>
      <c r="H39" s="72">
        <v>2.8</v>
      </c>
      <c r="I39" s="72">
        <v>2</v>
      </c>
      <c r="J39" s="72">
        <v>2</v>
      </c>
      <c r="K39" s="60">
        <v>2</v>
      </c>
    </row>
    <row r="40" spans="2:11" s="60" customFormat="1" x14ac:dyDescent="0.2">
      <c r="B40" s="42">
        <v>26</v>
      </c>
      <c r="C40" s="66" t="s">
        <v>404</v>
      </c>
      <c r="D40" s="60">
        <v>1</v>
      </c>
      <c r="E40" s="42">
        <v>2</v>
      </c>
      <c r="F40" s="42">
        <v>7</v>
      </c>
      <c r="G40" s="72">
        <v>18</v>
      </c>
      <c r="H40" s="72">
        <v>4.666666666666667</v>
      </c>
      <c r="I40" s="72">
        <v>1</v>
      </c>
      <c r="J40" s="72">
        <v>1</v>
      </c>
      <c r="K40" s="60">
        <v>1</v>
      </c>
    </row>
    <row r="41" spans="2:11" s="60" customFormat="1" x14ac:dyDescent="0.2">
      <c r="B41" s="42">
        <v>27</v>
      </c>
      <c r="C41" s="66" t="s">
        <v>405</v>
      </c>
      <c r="D41" s="60">
        <v>3</v>
      </c>
      <c r="E41" s="42">
        <v>45</v>
      </c>
      <c r="F41" s="42">
        <v>157.5</v>
      </c>
      <c r="G41" s="72">
        <v>60</v>
      </c>
      <c r="H41" s="72">
        <v>31.5</v>
      </c>
      <c r="I41" s="72">
        <v>3</v>
      </c>
      <c r="J41" s="72">
        <v>3</v>
      </c>
      <c r="K41" s="60">
        <v>9</v>
      </c>
    </row>
    <row r="42" spans="2:11" s="60" customFormat="1" x14ac:dyDescent="0.2">
      <c r="B42" s="42">
        <v>28</v>
      </c>
      <c r="C42" s="66" t="s">
        <v>406</v>
      </c>
      <c r="D42" s="60">
        <v>2</v>
      </c>
      <c r="E42" s="42">
        <v>13.4</v>
      </c>
      <c r="F42" s="42">
        <v>46.9</v>
      </c>
      <c r="G42" s="72">
        <v>48</v>
      </c>
      <c r="H42" s="72">
        <v>11.725</v>
      </c>
      <c r="I42" s="72">
        <v>2</v>
      </c>
      <c r="J42" s="72">
        <v>2</v>
      </c>
      <c r="K42" s="60">
        <v>4</v>
      </c>
    </row>
    <row r="43" spans="2:11" s="60" customFormat="1" x14ac:dyDescent="0.2">
      <c r="B43" s="42">
        <v>29</v>
      </c>
      <c r="C43" s="66" t="s">
        <v>407</v>
      </c>
      <c r="D43" s="60">
        <v>1</v>
      </c>
      <c r="E43" s="42">
        <v>14</v>
      </c>
      <c r="F43" s="42">
        <v>49</v>
      </c>
      <c r="G43" s="72">
        <v>60</v>
      </c>
      <c r="H43" s="72">
        <v>9.8000000000000007</v>
      </c>
      <c r="I43" s="72">
        <v>2</v>
      </c>
      <c r="J43" s="72">
        <v>2</v>
      </c>
      <c r="K43" s="60">
        <v>2</v>
      </c>
    </row>
    <row r="44" spans="2:11" s="60" customFormat="1" x14ac:dyDescent="0.2">
      <c r="B44" s="42">
        <v>30</v>
      </c>
      <c r="C44" s="66" t="s">
        <v>408</v>
      </c>
      <c r="D44" s="60">
        <v>2</v>
      </c>
      <c r="E44" s="75">
        <v>2.8571428571428572</v>
      </c>
      <c r="F44" s="42">
        <v>10</v>
      </c>
      <c r="G44" s="72">
        <v>48</v>
      </c>
      <c r="H44" s="72">
        <v>2.5</v>
      </c>
      <c r="I44" s="72">
        <v>2</v>
      </c>
      <c r="J44" s="72">
        <v>2</v>
      </c>
      <c r="K44" s="60">
        <v>4</v>
      </c>
    </row>
    <row r="45" spans="2:11" s="60" customFormat="1" x14ac:dyDescent="0.2">
      <c r="B45" s="42" t="s">
        <v>409</v>
      </c>
      <c r="C45" s="66" t="s">
        <v>410</v>
      </c>
      <c r="D45" s="60">
        <v>2</v>
      </c>
      <c r="E45" s="42"/>
      <c r="F45" s="42"/>
      <c r="G45" s="72"/>
      <c r="H45" s="72"/>
      <c r="I45" s="72">
        <v>0</v>
      </c>
      <c r="J45" s="72">
        <v>0</v>
      </c>
      <c r="K45" s="60">
        <v>0</v>
      </c>
    </row>
    <row r="46" spans="2:11" s="60" customFormat="1" x14ac:dyDescent="0.2">
      <c r="B46" s="42" t="s">
        <v>411</v>
      </c>
      <c r="C46" s="66" t="s">
        <v>412</v>
      </c>
      <c r="D46" s="60">
        <v>2</v>
      </c>
      <c r="E46" s="42"/>
      <c r="F46" s="42"/>
      <c r="G46" s="72"/>
      <c r="H46" s="72"/>
      <c r="I46" s="72">
        <v>0</v>
      </c>
      <c r="J46" s="72">
        <v>0</v>
      </c>
      <c r="K46" s="60">
        <v>0</v>
      </c>
    </row>
    <row r="47" spans="2:11" s="60" customFormat="1" x14ac:dyDescent="0.2">
      <c r="B47" s="42" t="s">
        <v>413</v>
      </c>
      <c r="C47" s="66" t="s">
        <v>414</v>
      </c>
      <c r="D47" s="60">
        <v>2</v>
      </c>
      <c r="E47" s="42"/>
      <c r="F47" s="42"/>
      <c r="G47" s="72"/>
      <c r="H47" s="72"/>
      <c r="I47" s="72">
        <v>0</v>
      </c>
      <c r="J47" s="72">
        <v>0</v>
      </c>
      <c r="K47" s="60">
        <v>0</v>
      </c>
    </row>
    <row r="48" spans="2:11" s="60" customFormat="1" x14ac:dyDescent="0.2">
      <c r="B48" s="42" t="s">
        <v>415</v>
      </c>
      <c r="C48" s="66" t="s">
        <v>416</v>
      </c>
      <c r="D48" s="60">
        <v>2</v>
      </c>
      <c r="E48" s="42"/>
      <c r="F48" s="42"/>
      <c r="G48" s="72"/>
      <c r="H48" s="72"/>
      <c r="I48" s="72">
        <v>0</v>
      </c>
      <c r="J48" s="72">
        <v>0</v>
      </c>
      <c r="K48" s="60">
        <v>0</v>
      </c>
    </row>
    <row r="49" spans="2:11" s="60" customFormat="1" x14ac:dyDescent="0.2">
      <c r="B49" s="42">
        <v>32</v>
      </c>
      <c r="C49" s="66" t="s">
        <v>417</v>
      </c>
      <c r="D49" s="60">
        <v>1</v>
      </c>
      <c r="E49" s="42">
        <v>0.35</v>
      </c>
      <c r="F49" s="75">
        <v>1.2249999999999999</v>
      </c>
      <c r="G49" s="72">
        <v>48</v>
      </c>
      <c r="H49" s="74">
        <v>0.30624999999999997</v>
      </c>
      <c r="I49" s="72">
        <v>1</v>
      </c>
      <c r="J49" s="72">
        <v>1</v>
      </c>
      <c r="K49" s="60">
        <v>1</v>
      </c>
    </row>
    <row r="50" spans="2:11" s="60" customFormat="1" x14ac:dyDescent="0.2">
      <c r="B50" s="42">
        <v>33</v>
      </c>
      <c r="C50" s="66" t="s">
        <v>418</v>
      </c>
      <c r="D50" s="60">
        <v>2</v>
      </c>
      <c r="E50" s="42">
        <v>2.7</v>
      </c>
      <c r="F50" s="75">
        <v>9.4500000000000011</v>
      </c>
      <c r="G50" s="72">
        <v>48</v>
      </c>
      <c r="H50" s="72">
        <v>2.3625000000000003</v>
      </c>
      <c r="I50" s="72">
        <v>2</v>
      </c>
      <c r="J50" s="72">
        <v>2</v>
      </c>
      <c r="K50" s="60">
        <v>4</v>
      </c>
    </row>
    <row r="51" spans="2:11" s="60" customFormat="1" x14ac:dyDescent="0.2">
      <c r="B51" s="42">
        <v>34</v>
      </c>
      <c r="C51" s="66" t="s">
        <v>419</v>
      </c>
      <c r="D51" s="60">
        <v>2</v>
      </c>
      <c r="E51" s="73">
        <v>2.8571428571428572</v>
      </c>
      <c r="F51" s="42">
        <v>10</v>
      </c>
      <c r="G51" s="72">
        <v>48</v>
      </c>
      <c r="H51" s="72">
        <v>2.5</v>
      </c>
      <c r="I51" s="72">
        <v>2</v>
      </c>
      <c r="J51" s="72">
        <v>2</v>
      </c>
      <c r="K51" s="60">
        <v>4</v>
      </c>
    </row>
    <row r="52" spans="2:11" s="60" customFormat="1" x14ac:dyDescent="0.2">
      <c r="B52" s="42">
        <v>35</v>
      </c>
      <c r="C52" s="66" t="s">
        <v>420</v>
      </c>
      <c r="D52" s="60">
        <v>2</v>
      </c>
      <c r="E52" s="42">
        <v>34</v>
      </c>
      <c r="F52" s="75">
        <v>119</v>
      </c>
      <c r="G52" s="72">
        <v>60</v>
      </c>
      <c r="H52" s="72">
        <v>23.8</v>
      </c>
      <c r="I52" s="72">
        <v>3</v>
      </c>
      <c r="J52" s="72">
        <v>3</v>
      </c>
      <c r="K52" s="60">
        <v>6</v>
      </c>
    </row>
    <row r="53" spans="2:11" s="60" customFormat="1" x14ac:dyDescent="0.2">
      <c r="B53" s="42">
        <v>36</v>
      </c>
      <c r="C53" s="66" t="s">
        <v>421</v>
      </c>
      <c r="D53" s="60">
        <v>1</v>
      </c>
      <c r="E53" s="73">
        <v>0.8571428571428571</v>
      </c>
      <c r="F53" s="42">
        <v>3</v>
      </c>
      <c r="G53" s="72">
        <v>48</v>
      </c>
      <c r="H53" s="72">
        <v>0.75</v>
      </c>
      <c r="I53" s="72">
        <v>1</v>
      </c>
      <c r="J53" s="72">
        <v>1</v>
      </c>
      <c r="K53" s="60">
        <v>1</v>
      </c>
    </row>
    <row r="54" spans="2:11" s="60" customFormat="1" x14ac:dyDescent="0.2">
      <c r="B54" s="42">
        <v>37</v>
      </c>
      <c r="C54" s="66" t="s">
        <v>422</v>
      </c>
      <c r="D54" s="60">
        <v>2</v>
      </c>
      <c r="E54" s="73">
        <v>0.8571428571428571</v>
      </c>
      <c r="F54" s="42">
        <v>3</v>
      </c>
      <c r="G54" s="72">
        <v>48</v>
      </c>
      <c r="H54" s="72">
        <v>0.75</v>
      </c>
      <c r="I54" s="72">
        <v>1</v>
      </c>
      <c r="J54" s="72">
        <v>1</v>
      </c>
      <c r="K54" s="60">
        <v>2</v>
      </c>
    </row>
    <row r="55" spans="2:11" s="60" customFormat="1" x14ac:dyDescent="0.2">
      <c r="B55" s="42">
        <v>38</v>
      </c>
      <c r="C55" s="66" t="s">
        <v>423</v>
      </c>
      <c r="D55" s="60">
        <v>2</v>
      </c>
      <c r="E55" s="42">
        <v>3</v>
      </c>
      <c r="F55" s="75">
        <v>10.5</v>
      </c>
      <c r="G55" s="72">
        <v>48</v>
      </c>
      <c r="H55" s="72">
        <v>2.625</v>
      </c>
      <c r="I55" s="72">
        <v>2</v>
      </c>
      <c r="J55" s="72">
        <v>2</v>
      </c>
      <c r="K55" s="60">
        <v>4</v>
      </c>
    </row>
    <row r="56" spans="2:11" s="60" customFormat="1" x14ac:dyDescent="0.2">
      <c r="B56" s="42">
        <v>39</v>
      </c>
      <c r="C56" s="66" t="s">
        <v>424</v>
      </c>
      <c r="D56" s="60">
        <v>2</v>
      </c>
      <c r="E56" s="42"/>
      <c r="F56" s="42"/>
      <c r="G56" s="72"/>
      <c r="H56" s="72"/>
      <c r="I56" s="72">
        <v>0</v>
      </c>
      <c r="J56" s="72">
        <v>0</v>
      </c>
      <c r="K56" s="60">
        <v>0</v>
      </c>
    </row>
    <row r="57" spans="2:11" s="60" customFormat="1" x14ac:dyDescent="0.2">
      <c r="B57" s="42" t="s">
        <v>425</v>
      </c>
      <c r="C57" s="66" t="s">
        <v>426</v>
      </c>
      <c r="D57" s="60">
        <v>3</v>
      </c>
      <c r="E57" s="73">
        <v>34.285714285714285</v>
      </c>
      <c r="F57" s="42">
        <v>120</v>
      </c>
      <c r="G57" s="72">
        <v>60</v>
      </c>
      <c r="H57" s="72">
        <v>24</v>
      </c>
      <c r="I57" s="72">
        <v>3</v>
      </c>
      <c r="J57" s="72">
        <v>3</v>
      </c>
      <c r="K57" s="60">
        <v>9</v>
      </c>
    </row>
    <row r="58" spans="2:11" s="60" customFormat="1" x14ac:dyDescent="0.2">
      <c r="B58" s="42" t="s">
        <v>427</v>
      </c>
      <c r="C58" s="66" t="s">
        <v>426</v>
      </c>
      <c r="D58" s="60">
        <v>3</v>
      </c>
      <c r="E58" s="73">
        <v>14.285714285714286</v>
      </c>
      <c r="F58" s="42">
        <v>50</v>
      </c>
      <c r="G58" s="72">
        <v>60</v>
      </c>
      <c r="H58" s="72">
        <v>10</v>
      </c>
      <c r="I58" s="72">
        <v>2</v>
      </c>
      <c r="J58" s="72">
        <v>2</v>
      </c>
      <c r="K58" s="60">
        <v>6</v>
      </c>
    </row>
    <row r="59" spans="2:11" s="60" customFormat="1" x14ac:dyDescent="0.2">
      <c r="B59" s="42">
        <v>41</v>
      </c>
      <c r="C59" s="66" t="s">
        <v>428</v>
      </c>
      <c r="D59" s="60">
        <v>2</v>
      </c>
      <c r="E59" s="73">
        <v>11.428571428571429</v>
      </c>
      <c r="F59" s="76">
        <v>40</v>
      </c>
      <c r="G59" s="72">
        <v>36</v>
      </c>
      <c r="H59" s="72">
        <v>13.333333333333334</v>
      </c>
      <c r="I59" s="72">
        <v>2</v>
      </c>
      <c r="J59" s="72">
        <v>2</v>
      </c>
      <c r="K59" s="60">
        <v>4</v>
      </c>
    </row>
    <row r="60" spans="2:11" s="60" customFormat="1" x14ac:dyDescent="0.2">
      <c r="B60" s="42">
        <v>42</v>
      </c>
      <c r="C60" s="66" t="s">
        <v>429</v>
      </c>
      <c r="D60" s="60">
        <v>2</v>
      </c>
      <c r="E60" s="42">
        <v>16</v>
      </c>
      <c r="F60" s="76">
        <v>56</v>
      </c>
      <c r="G60" s="72">
        <v>60</v>
      </c>
      <c r="H60" s="72">
        <v>11.2</v>
      </c>
      <c r="I60" s="72">
        <v>2</v>
      </c>
      <c r="J60" s="72">
        <v>2</v>
      </c>
      <c r="K60" s="60">
        <v>4</v>
      </c>
    </row>
    <row r="61" spans="2:11" s="60" customFormat="1" x14ac:dyDescent="0.2">
      <c r="B61" s="42">
        <v>43</v>
      </c>
      <c r="C61" s="66" t="s">
        <v>430</v>
      </c>
      <c r="D61" s="60">
        <v>3</v>
      </c>
      <c r="E61" s="42">
        <v>50</v>
      </c>
      <c r="F61" s="76">
        <v>175</v>
      </c>
      <c r="G61" s="72">
        <v>60</v>
      </c>
      <c r="H61" s="72">
        <v>35</v>
      </c>
      <c r="I61" s="72">
        <v>3</v>
      </c>
      <c r="J61" s="72">
        <v>3</v>
      </c>
      <c r="K61" s="60">
        <v>9</v>
      </c>
    </row>
    <row r="62" spans="2:11" s="60" customFormat="1" x14ac:dyDescent="0.2">
      <c r="B62" s="42">
        <v>44</v>
      </c>
      <c r="C62" s="66" t="s">
        <v>431</v>
      </c>
      <c r="D62" s="60">
        <v>2</v>
      </c>
      <c r="E62" s="42">
        <v>1.65</v>
      </c>
      <c r="F62" s="76">
        <v>5.7749999999999995</v>
      </c>
      <c r="G62" s="72">
        <v>45</v>
      </c>
      <c r="H62" s="72">
        <v>1.54</v>
      </c>
      <c r="I62" s="72">
        <v>1</v>
      </c>
      <c r="J62" s="72">
        <v>1</v>
      </c>
      <c r="K62" s="60">
        <v>2</v>
      </c>
    </row>
    <row r="63" spans="2:11" s="60" customFormat="1" x14ac:dyDescent="0.2">
      <c r="B63" s="42">
        <v>45</v>
      </c>
      <c r="C63" s="66" t="s">
        <v>432</v>
      </c>
      <c r="D63" s="60">
        <v>2</v>
      </c>
      <c r="E63" s="42">
        <v>220</v>
      </c>
      <c r="F63" s="76">
        <v>770</v>
      </c>
      <c r="G63" s="72">
        <v>72</v>
      </c>
      <c r="H63" s="72">
        <v>128.33333333333334</v>
      </c>
      <c r="I63" s="72">
        <v>3</v>
      </c>
      <c r="J63" s="72">
        <v>3</v>
      </c>
      <c r="K63" s="60">
        <v>6</v>
      </c>
    </row>
    <row r="64" spans="2:11" s="60" customFormat="1" x14ac:dyDescent="0.2">
      <c r="B64" s="42">
        <v>46</v>
      </c>
      <c r="C64" s="66" t="s">
        <v>433</v>
      </c>
      <c r="D64" s="60">
        <v>1</v>
      </c>
      <c r="E64" s="73">
        <v>0.8571428571428571</v>
      </c>
      <c r="F64" s="42">
        <v>3</v>
      </c>
      <c r="G64" s="72">
        <v>36</v>
      </c>
      <c r="H64" s="72">
        <v>1</v>
      </c>
      <c r="I64" s="72">
        <v>1</v>
      </c>
      <c r="J64" s="72">
        <v>1</v>
      </c>
      <c r="K64" s="60">
        <v>1</v>
      </c>
    </row>
    <row r="65" spans="2:11" s="60" customFormat="1" x14ac:dyDescent="0.2">
      <c r="B65" s="42">
        <v>47</v>
      </c>
      <c r="C65" s="66" t="s">
        <v>434</v>
      </c>
      <c r="D65" s="60">
        <v>2</v>
      </c>
      <c r="E65" s="73">
        <v>6</v>
      </c>
      <c r="F65" s="42">
        <v>21</v>
      </c>
      <c r="G65" s="72">
        <v>3</v>
      </c>
      <c r="H65" s="72">
        <v>84</v>
      </c>
      <c r="I65" s="72">
        <v>2</v>
      </c>
      <c r="J65" s="72">
        <v>2</v>
      </c>
      <c r="K65" s="60">
        <v>4</v>
      </c>
    </row>
    <row r="66" spans="2:11" s="60" customFormat="1" x14ac:dyDescent="0.2">
      <c r="B66" s="42">
        <v>48</v>
      </c>
      <c r="C66" s="66" t="s">
        <v>435</v>
      </c>
      <c r="D66" s="60">
        <v>1</v>
      </c>
      <c r="E66" s="42">
        <v>7.8</v>
      </c>
      <c r="F66" s="76">
        <v>27.3</v>
      </c>
      <c r="G66" s="72">
        <v>60</v>
      </c>
      <c r="H66" s="72">
        <v>5.46</v>
      </c>
      <c r="I66" s="72">
        <v>2</v>
      </c>
      <c r="J66" s="72">
        <v>2</v>
      </c>
      <c r="K66" s="60">
        <v>2</v>
      </c>
    </row>
    <row r="67" spans="2:11" s="60" customFormat="1" x14ac:dyDescent="0.2">
      <c r="B67" s="42">
        <v>49</v>
      </c>
      <c r="C67" s="66" t="s">
        <v>436</v>
      </c>
      <c r="D67" s="60">
        <v>1</v>
      </c>
      <c r="E67" s="42">
        <v>8</v>
      </c>
      <c r="F67" s="76">
        <v>28</v>
      </c>
      <c r="G67" s="72">
        <v>48</v>
      </c>
      <c r="H67" s="72">
        <v>7</v>
      </c>
      <c r="I67" s="72">
        <v>2</v>
      </c>
      <c r="J67" s="72">
        <v>2</v>
      </c>
      <c r="K67" s="60">
        <v>2</v>
      </c>
    </row>
    <row r="68" spans="2:11" s="60" customFormat="1" x14ac:dyDescent="0.2">
      <c r="B68" s="42">
        <v>50</v>
      </c>
      <c r="C68" s="66" t="s">
        <v>437</v>
      </c>
      <c r="D68" s="60">
        <v>2</v>
      </c>
      <c r="E68" s="42">
        <v>1.5</v>
      </c>
      <c r="F68" s="76">
        <v>5.25</v>
      </c>
      <c r="G68" s="72">
        <v>60</v>
      </c>
      <c r="H68" s="72">
        <v>1.0499999999999998</v>
      </c>
      <c r="I68" s="72">
        <v>1</v>
      </c>
      <c r="J68" s="72">
        <v>1</v>
      </c>
      <c r="K68" s="60">
        <v>2</v>
      </c>
    </row>
    <row r="69" spans="2:11" s="60" customFormat="1" x14ac:dyDescent="0.2">
      <c r="B69" s="42">
        <v>51</v>
      </c>
      <c r="C69" s="66" t="s">
        <v>438</v>
      </c>
      <c r="D69" s="60">
        <v>2</v>
      </c>
      <c r="E69" s="42">
        <v>25</v>
      </c>
      <c r="F69" s="76">
        <v>87.5</v>
      </c>
      <c r="G69" s="72">
        <v>60</v>
      </c>
      <c r="H69" s="72">
        <v>17.5</v>
      </c>
      <c r="I69" s="72">
        <v>2</v>
      </c>
      <c r="J69" s="72">
        <v>2</v>
      </c>
      <c r="K69" s="60">
        <v>4</v>
      </c>
    </row>
    <row r="70" spans="2:11" s="60" customFormat="1" x14ac:dyDescent="0.2">
      <c r="B70" s="42">
        <v>52</v>
      </c>
      <c r="C70" s="66" t="s">
        <v>439</v>
      </c>
      <c r="D70" s="60">
        <v>2</v>
      </c>
      <c r="E70" s="73">
        <v>2.8571428571428572</v>
      </c>
      <c r="F70" s="42">
        <v>10</v>
      </c>
      <c r="G70" s="72">
        <v>60</v>
      </c>
      <c r="H70" s="72">
        <v>2</v>
      </c>
      <c r="I70" s="72">
        <v>2</v>
      </c>
      <c r="J70" s="72">
        <v>2</v>
      </c>
      <c r="K70" s="60">
        <v>4</v>
      </c>
    </row>
    <row r="71" spans="2:11" s="60" customFormat="1" x14ac:dyDescent="0.2">
      <c r="B71" s="42">
        <v>53</v>
      </c>
      <c r="C71" s="66" t="s">
        <v>440</v>
      </c>
      <c r="D71" s="60">
        <v>2</v>
      </c>
      <c r="E71" s="73">
        <v>3.1428571428571428</v>
      </c>
      <c r="F71" s="42">
        <v>11</v>
      </c>
      <c r="G71" s="72">
        <v>60</v>
      </c>
      <c r="H71" s="72">
        <v>2.1999999999999997</v>
      </c>
      <c r="I71" s="72">
        <v>2</v>
      </c>
      <c r="J71" s="72">
        <v>2</v>
      </c>
      <c r="K71" s="60">
        <v>4</v>
      </c>
    </row>
    <row r="72" spans="2:11" s="60" customFormat="1" x14ac:dyDescent="0.2">
      <c r="B72" s="42">
        <v>54</v>
      </c>
      <c r="C72" s="66" t="s">
        <v>441</v>
      </c>
      <c r="D72" s="60">
        <v>2</v>
      </c>
      <c r="E72" s="42"/>
      <c r="F72" s="42"/>
      <c r="G72" s="72"/>
      <c r="I72" s="72">
        <v>0</v>
      </c>
      <c r="J72" s="72">
        <v>0</v>
      </c>
      <c r="K72" s="60">
        <v>0</v>
      </c>
    </row>
    <row r="73" spans="2:11" s="60" customFormat="1" x14ac:dyDescent="0.2">
      <c r="B73" s="42">
        <v>55</v>
      </c>
      <c r="C73" s="66" t="s">
        <v>442</v>
      </c>
      <c r="D73" s="60">
        <v>3</v>
      </c>
      <c r="E73" s="73">
        <v>8.5714285714285712</v>
      </c>
      <c r="F73" s="76">
        <v>30</v>
      </c>
      <c r="G73" s="72">
        <v>24</v>
      </c>
      <c r="H73" s="72">
        <v>15</v>
      </c>
      <c r="I73" s="72">
        <v>2</v>
      </c>
      <c r="J73" s="72">
        <v>2</v>
      </c>
      <c r="K73" s="60">
        <v>6</v>
      </c>
    </row>
    <row r="74" spans="2:11" s="60" customFormat="1" x14ac:dyDescent="0.2">
      <c r="B74" s="42" t="s">
        <v>443</v>
      </c>
      <c r="C74" s="66" t="s">
        <v>444</v>
      </c>
      <c r="D74" s="60">
        <v>2</v>
      </c>
      <c r="E74" s="42"/>
      <c r="F74" s="42"/>
      <c r="G74" s="72"/>
      <c r="I74" s="72">
        <v>0</v>
      </c>
      <c r="J74" s="72">
        <v>0</v>
      </c>
      <c r="K74" s="60">
        <v>0</v>
      </c>
    </row>
    <row r="75" spans="2:11" s="60" customFormat="1" x14ac:dyDescent="0.2">
      <c r="B75" s="42" t="s">
        <v>445</v>
      </c>
      <c r="C75" s="66" t="s">
        <v>446</v>
      </c>
      <c r="D75" s="60">
        <v>3</v>
      </c>
      <c r="E75" s="42">
        <v>30</v>
      </c>
      <c r="F75" s="76">
        <v>105</v>
      </c>
      <c r="G75" s="72">
        <v>60</v>
      </c>
      <c r="H75" s="72">
        <v>21</v>
      </c>
      <c r="I75" s="72">
        <v>3</v>
      </c>
      <c r="J75" s="72">
        <v>3</v>
      </c>
      <c r="K75" s="60">
        <v>9</v>
      </c>
    </row>
    <row r="76" spans="2:11" s="60" customFormat="1" x14ac:dyDescent="0.2">
      <c r="B76" s="42">
        <v>60</v>
      </c>
      <c r="C76" s="66" t="s">
        <v>447</v>
      </c>
      <c r="D76" s="60">
        <v>1</v>
      </c>
      <c r="E76" s="42"/>
      <c r="F76" s="42"/>
      <c r="G76" s="72"/>
      <c r="I76" s="72">
        <v>0</v>
      </c>
      <c r="J76" s="72">
        <v>0</v>
      </c>
      <c r="K76" s="60">
        <v>0</v>
      </c>
    </row>
    <row r="77" spans="2:11" s="60" customFormat="1" x14ac:dyDescent="0.2">
      <c r="B77" s="42"/>
      <c r="C77" s="66" t="s">
        <v>448</v>
      </c>
      <c r="D77" s="60">
        <v>3</v>
      </c>
      <c r="E77" s="42">
        <v>13.5</v>
      </c>
      <c r="F77" s="76">
        <v>47.25</v>
      </c>
      <c r="G77" s="72">
        <v>18</v>
      </c>
      <c r="H77" s="72">
        <v>31.5</v>
      </c>
      <c r="I77" s="72">
        <v>2</v>
      </c>
      <c r="J77" s="72">
        <v>2</v>
      </c>
      <c r="K77" s="60">
        <v>6</v>
      </c>
    </row>
    <row r="78" spans="2:11" s="60" customFormat="1" x14ac:dyDescent="0.2">
      <c r="B78" s="42"/>
      <c r="C78" s="66" t="s">
        <v>449</v>
      </c>
      <c r="D78" s="60">
        <v>1</v>
      </c>
      <c r="E78" s="73">
        <v>1.4285714285714286</v>
      </c>
      <c r="F78" s="42">
        <v>5</v>
      </c>
      <c r="G78" s="72">
        <v>60</v>
      </c>
      <c r="H78" s="72">
        <v>1</v>
      </c>
      <c r="I78" s="72">
        <v>1</v>
      </c>
      <c r="J78" s="72">
        <v>1</v>
      </c>
      <c r="K78" s="60">
        <v>1</v>
      </c>
    </row>
    <row r="79" spans="2:11" s="60" customFormat="1" x14ac:dyDescent="0.2">
      <c r="B79" s="42"/>
      <c r="C79" s="66" t="s">
        <v>450</v>
      </c>
      <c r="D79" s="60">
        <v>2</v>
      </c>
      <c r="E79" s="73">
        <v>4.2857142857142856</v>
      </c>
      <c r="F79" s="42">
        <v>15</v>
      </c>
      <c r="G79" s="72">
        <v>60</v>
      </c>
      <c r="H79" s="72">
        <v>3</v>
      </c>
      <c r="I79" s="72">
        <v>2</v>
      </c>
      <c r="J79" s="72">
        <v>2</v>
      </c>
      <c r="K79" s="60">
        <v>4</v>
      </c>
    </row>
    <row r="80" spans="2:11" s="60" customFormat="1" x14ac:dyDescent="0.2">
      <c r="B80" s="42"/>
      <c r="C80" s="66" t="s">
        <v>451</v>
      </c>
      <c r="D80" s="60">
        <v>1</v>
      </c>
      <c r="E80" s="42">
        <v>1</v>
      </c>
      <c r="F80" s="76">
        <v>3.5</v>
      </c>
      <c r="G80" s="72">
        <v>48</v>
      </c>
      <c r="H80" s="72">
        <v>0.875</v>
      </c>
      <c r="I80" s="72">
        <v>1</v>
      </c>
      <c r="J80" s="72">
        <v>1</v>
      </c>
      <c r="K80" s="60">
        <v>1</v>
      </c>
    </row>
    <row r="81" spans="2:11" s="60" customFormat="1" x14ac:dyDescent="0.2">
      <c r="B81" s="42"/>
      <c r="C81" s="66" t="s">
        <v>452</v>
      </c>
      <c r="D81" s="60">
        <v>2</v>
      </c>
      <c r="E81" s="42">
        <v>0.5</v>
      </c>
      <c r="F81" s="76">
        <v>1.75</v>
      </c>
      <c r="G81" s="72">
        <v>60</v>
      </c>
      <c r="H81" s="72">
        <v>0.35</v>
      </c>
      <c r="I81" s="72">
        <v>1</v>
      </c>
      <c r="J81" s="72">
        <v>1</v>
      </c>
      <c r="K81" s="60">
        <v>2</v>
      </c>
    </row>
    <row r="82" spans="2:11" s="60" customFormat="1" x14ac:dyDescent="0.2">
      <c r="B82" s="42"/>
      <c r="C82" s="66" t="s">
        <v>453</v>
      </c>
      <c r="D82" s="60">
        <v>2</v>
      </c>
      <c r="E82" s="42"/>
      <c r="F82" s="42"/>
      <c r="G82" s="72"/>
      <c r="I82" s="72">
        <v>0</v>
      </c>
      <c r="J82" s="72">
        <v>0</v>
      </c>
      <c r="K82" s="60">
        <v>0</v>
      </c>
    </row>
    <row r="83" spans="2:11" x14ac:dyDescent="0.2">
      <c r="C83" s="66" t="s">
        <v>454</v>
      </c>
      <c r="D83" s="60">
        <v>3</v>
      </c>
      <c r="G83" s="72"/>
      <c r="I83" s="72">
        <v>0</v>
      </c>
      <c r="J83" s="72">
        <v>0</v>
      </c>
      <c r="K83" s="60">
        <v>0</v>
      </c>
    </row>
    <row r="84" spans="2:11" x14ac:dyDescent="0.2">
      <c r="F84" s="77"/>
      <c r="G84" s="72"/>
    </row>
    <row r="85" spans="2:11" x14ac:dyDescent="0.2">
      <c r="F85" s="73"/>
      <c r="G85" s="72"/>
    </row>
    <row r="86" spans="2:11" x14ac:dyDescent="0.2">
      <c r="F86" s="77"/>
      <c r="G86" s="72"/>
      <c r="H86" s="24"/>
    </row>
    <row r="87" spans="2:11" x14ac:dyDescent="0.2">
      <c r="F87" s="77"/>
      <c r="G87" s="72"/>
      <c r="H87" s="24"/>
    </row>
    <row r="88" spans="2:11" x14ac:dyDescent="0.2">
      <c r="F88" s="77"/>
      <c r="G88" s="72"/>
      <c r="H88" s="24"/>
      <c r="J88" s="24"/>
    </row>
    <row r="89" spans="2:11" x14ac:dyDescent="0.2">
      <c r="G89" s="72"/>
      <c r="J89" s="29"/>
      <c r="K89" s="29"/>
    </row>
    <row r="90" spans="2:11" x14ac:dyDescent="0.2">
      <c r="G90" s="72"/>
      <c r="J90" s="29"/>
      <c r="K90" s="29"/>
    </row>
    <row r="91" spans="2:11" x14ac:dyDescent="0.2">
      <c r="G91" s="72"/>
      <c r="J91" s="29"/>
      <c r="K91" s="29"/>
    </row>
    <row r="92" spans="2:11" x14ac:dyDescent="0.2">
      <c r="G92" s="77"/>
      <c r="H92" s="24"/>
    </row>
    <row r="93" spans="2:11" x14ac:dyDescent="0.2">
      <c r="G93" s="72"/>
    </row>
    <row r="94" spans="2:11" x14ac:dyDescent="0.2">
      <c r="G94" s="72"/>
      <c r="J94" s="29"/>
      <c r="K94" s="29"/>
    </row>
    <row r="95" spans="2:11" x14ac:dyDescent="0.2">
      <c r="G95" s="72"/>
      <c r="J95" s="29"/>
      <c r="K95" s="29"/>
    </row>
    <row r="96" spans="2:11" x14ac:dyDescent="0.2">
      <c r="G96" s="72"/>
      <c r="J96" s="29"/>
      <c r="K96" s="29"/>
    </row>
    <row r="97" spans="4:13" x14ac:dyDescent="0.2">
      <c r="G97" s="77"/>
      <c r="H97" s="24"/>
    </row>
    <row r="98" spans="4:13" x14ac:dyDescent="0.2">
      <c r="G98" s="72"/>
    </row>
    <row r="99" spans="4:13" x14ac:dyDescent="0.2">
      <c r="D99" s="24"/>
      <c r="G99" s="72"/>
      <c r="H99" s="24"/>
    </row>
    <row r="100" spans="4:13" x14ac:dyDescent="0.2">
      <c r="G100" s="72"/>
      <c r="H100" s="66"/>
      <c r="I100" s="72"/>
      <c r="M100" s="28"/>
    </row>
    <row r="101" spans="4:13" x14ac:dyDescent="0.2">
      <c r="G101" s="72"/>
      <c r="H101" s="66"/>
      <c r="I101" s="72"/>
      <c r="M101" s="28"/>
    </row>
    <row r="102" spans="4:13" x14ac:dyDescent="0.2">
      <c r="G102" s="72"/>
      <c r="H102" s="66"/>
      <c r="I102" s="72"/>
      <c r="M102" s="28"/>
    </row>
    <row r="103" spans="4:13" x14ac:dyDescent="0.2">
      <c r="G103" s="72"/>
      <c r="I103" s="42"/>
      <c r="L103" s="24"/>
    </row>
    <row r="104" spans="4:13" x14ac:dyDescent="0.2">
      <c r="F104" s="65"/>
      <c r="G104" s="72"/>
      <c r="I104" s="42"/>
      <c r="L104" s="24"/>
      <c r="M104" s="28"/>
    </row>
    <row r="105" spans="4:13" x14ac:dyDescent="0.2">
      <c r="G105" s="72"/>
      <c r="I105" s="42"/>
    </row>
    <row r="106" spans="4:13" x14ac:dyDescent="0.2">
      <c r="G106" s="72"/>
      <c r="I106" s="42"/>
    </row>
    <row r="107" spans="4:13" x14ac:dyDescent="0.2">
      <c r="G107" s="72"/>
      <c r="I107" s="42"/>
    </row>
    <row r="108" spans="4:13" x14ac:dyDescent="0.2">
      <c r="G108" s="72"/>
      <c r="I108" s="42"/>
    </row>
    <row r="109" spans="4:13" x14ac:dyDescent="0.2">
      <c r="G109" s="72"/>
      <c r="J109" s="24"/>
    </row>
    <row r="110" spans="4:13" x14ac:dyDescent="0.2">
      <c r="G110" s="72"/>
    </row>
    <row r="111" spans="4:13" x14ac:dyDescent="0.2">
      <c r="G111" s="72"/>
    </row>
    <row r="112" spans="4:13" x14ac:dyDescent="0.2">
      <c r="G112" s="72"/>
    </row>
    <row r="113" spans="2:7" x14ac:dyDescent="0.2">
      <c r="G113" s="72"/>
    </row>
    <row r="114" spans="2:7" x14ac:dyDescent="0.2">
      <c r="G114" s="72"/>
    </row>
    <row r="115" spans="2:7" s="60" customFormat="1" x14ac:dyDescent="0.2">
      <c r="B115" s="42"/>
      <c r="C115" s="66"/>
      <c r="E115" s="42"/>
      <c r="F115" s="42"/>
      <c r="G115" s="72"/>
    </row>
    <row r="116" spans="2:7" s="60" customFormat="1" x14ac:dyDescent="0.2">
      <c r="B116" s="42"/>
      <c r="C116" s="66"/>
      <c r="E116" s="42"/>
      <c r="F116" s="42"/>
      <c r="G116" s="72"/>
    </row>
    <row r="117" spans="2:7" s="60" customFormat="1" x14ac:dyDescent="0.2">
      <c r="B117" s="42"/>
      <c r="C117" s="66"/>
      <c r="E117" s="42"/>
      <c r="F117" s="42"/>
      <c r="G117" s="72"/>
    </row>
    <row r="118" spans="2:7" s="60" customFormat="1" x14ac:dyDescent="0.2">
      <c r="B118" s="42"/>
      <c r="C118" s="66"/>
      <c r="E118" s="42"/>
      <c r="F118" s="42"/>
      <c r="G118" s="72"/>
    </row>
    <row r="119" spans="2:7" s="60" customFormat="1" x14ac:dyDescent="0.2">
      <c r="B119" s="42"/>
      <c r="C119" s="66"/>
      <c r="E119" s="42"/>
      <c r="F119" s="42"/>
      <c r="G119" s="72"/>
    </row>
    <row r="120" spans="2:7" s="60" customFormat="1" x14ac:dyDescent="0.2">
      <c r="B120" s="42"/>
      <c r="C120" s="66"/>
      <c r="E120" s="42"/>
      <c r="F120" s="42"/>
      <c r="G120" s="72"/>
    </row>
    <row r="121" spans="2:7" s="60" customFormat="1" x14ac:dyDescent="0.2">
      <c r="B121" s="42"/>
      <c r="C121" s="66"/>
      <c r="E121" s="42"/>
      <c r="F121" s="42"/>
      <c r="G121" s="72"/>
    </row>
    <row r="122" spans="2:7" s="60" customFormat="1" x14ac:dyDescent="0.2">
      <c r="B122" s="42"/>
      <c r="C122" s="66"/>
      <c r="E122" s="42"/>
      <c r="F122" s="42"/>
      <c r="G122" s="72"/>
    </row>
    <row r="123" spans="2:7" s="60" customFormat="1" x14ac:dyDescent="0.2">
      <c r="B123" s="42"/>
      <c r="C123" s="66"/>
      <c r="E123" s="42"/>
      <c r="F123" s="42"/>
      <c r="G123" s="72"/>
    </row>
    <row r="124" spans="2:7" s="60" customFormat="1" x14ac:dyDescent="0.2">
      <c r="B124" s="42"/>
      <c r="C124" s="66"/>
      <c r="E124" s="42"/>
      <c r="F124" s="42"/>
      <c r="G124" s="72"/>
    </row>
    <row r="125" spans="2:7" s="60" customFormat="1" x14ac:dyDescent="0.2">
      <c r="B125" s="42"/>
      <c r="C125" s="66"/>
      <c r="E125" s="42"/>
      <c r="F125" s="42"/>
      <c r="G125" s="72"/>
    </row>
    <row r="126" spans="2:7" s="60" customFormat="1" x14ac:dyDescent="0.2">
      <c r="B126" s="42"/>
      <c r="C126" s="66"/>
      <c r="E126" s="42"/>
      <c r="F126" s="42"/>
      <c r="G126" s="72"/>
    </row>
    <row r="127" spans="2:7" s="60" customFormat="1" x14ac:dyDescent="0.2">
      <c r="B127" s="42"/>
      <c r="C127" s="66"/>
      <c r="E127" s="42"/>
      <c r="F127" s="42"/>
      <c r="G127" s="72"/>
    </row>
    <row r="128" spans="2:7" s="60" customFormat="1" x14ac:dyDescent="0.2">
      <c r="B128" s="42"/>
      <c r="C128" s="66"/>
      <c r="E128" s="42"/>
      <c r="F128" s="42"/>
      <c r="G128" s="72"/>
    </row>
    <row r="129" spans="2:7" s="60" customFormat="1" x14ac:dyDescent="0.2">
      <c r="B129" s="42"/>
      <c r="C129" s="66"/>
      <c r="E129" s="42"/>
      <c r="F129" s="42"/>
      <c r="G129" s="72"/>
    </row>
    <row r="130" spans="2:7" s="60" customFormat="1" x14ac:dyDescent="0.2">
      <c r="B130" s="42"/>
      <c r="C130" s="66"/>
      <c r="E130" s="42"/>
      <c r="F130" s="42"/>
      <c r="G130" s="72"/>
    </row>
    <row r="131" spans="2:7" s="60" customFormat="1" x14ac:dyDescent="0.2">
      <c r="B131" s="42"/>
      <c r="C131" s="66"/>
      <c r="E131" s="42"/>
      <c r="F131" s="42"/>
      <c r="G131" s="72"/>
    </row>
    <row r="132" spans="2:7" s="60" customFormat="1" x14ac:dyDescent="0.2">
      <c r="B132" s="42"/>
      <c r="C132" s="66"/>
      <c r="E132" s="42"/>
      <c r="F132" s="42"/>
      <c r="G132" s="72"/>
    </row>
    <row r="133" spans="2:7" s="60" customFormat="1" x14ac:dyDescent="0.2">
      <c r="B133" s="42"/>
      <c r="C133" s="66"/>
      <c r="E133" s="42"/>
      <c r="F133" s="42"/>
      <c r="G133" s="72"/>
    </row>
    <row r="134" spans="2:7" s="60" customFormat="1" x14ac:dyDescent="0.2">
      <c r="B134" s="42"/>
      <c r="C134" s="66"/>
      <c r="E134" s="42"/>
      <c r="F134" s="42"/>
      <c r="G134" s="72"/>
    </row>
    <row r="135" spans="2:7" s="60" customFormat="1" x14ac:dyDescent="0.2">
      <c r="B135" s="42"/>
      <c r="C135" s="66"/>
      <c r="E135" s="42"/>
      <c r="F135" s="42"/>
      <c r="G135" s="72"/>
    </row>
    <row r="136" spans="2:7" s="60" customFormat="1" x14ac:dyDescent="0.2">
      <c r="B136" s="42"/>
      <c r="C136" s="66"/>
      <c r="E136" s="42"/>
      <c r="F136" s="42"/>
      <c r="G136" s="72"/>
    </row>
    <row r="137" spans="2:7" s="60" customFormat="1" x14ac:dyDescent="0.2">
      <c r="B137" s="42"/>
      <c r="C137" s="66"/>
      <c r="E137" s="42"/>
      <c r="F137" s="42"/>
      <c r="G137" s="72"/>
    </row>
    <row r="138" spans="2:7" s="60" customFormat="1" x14ac:dyDescent="0.2">
      <c r="B138" s="42"/>
      <c r="C138" s="66"/>
      <c r="E138" s="42"/>
      <c r="F138" s="42"/>
      <c r="G138" s="72"/>
    </row>
    <row r="139" spans="2:7" s="60" customFormat="1" x14ac:dyDescent="0.2">
      <c r="B139" s="42"/>
      <c r="C139" s="66"/>
      <c r="E139" s="42"/>
      <c r="F139" s="42"/>
      <c r="G139" s="72"/>
    </row>
    <row r="140" spans="2:7" s="60" customFormat="1" x14ac:dyDescent="0.2">
      <c r="B140" s="42"/>
      <c r="C140" s="66"/>
      <c r="E140" s="42"/>
      <c r="F140" s="42"/>
      <c r="G140" s="72"/>
    </row>
    <row r="141" spans="2:7" s="60" customFormat="1" x14ac:dyDescent="0.2">
      <c r="B141" s="42"/>
      <c r="C141" s="66"/>
      <c r="E141" s="42"/>
      <c r="F141" s="42"/>
      <c r="G141" s="72"/>
    </row>
    <row r="142" spans="2:7" s="60" customFormat="1" x14ac:dyDescent="0.2">
      <c r="B142" s="42"/>
      <c r="C142" s="66"/>
      <c r="E142" s="42"/>
      <c r="F142" s="42"/>
      <c r="G142" s="72"/>
    </row>
    <row r="143" spans="2:7" s="60" customFormat="1" x14ac:dyDescent="0.2">
      <c r="B143" s="42"/>
      <c r="C143" s="66"/>
      <c r="E143" s="42"/>
      <c r="F143" s="42"/>
      <c r="G143" s="72"/>
    </row>
    <row r="144" spans="2:7" s="60" customFormat="1" x14ac:dyDescent="0.2">
      <c r="B144" s="42"/>
      <c r="C144" s="66"/>
      <c r="E144" s="42"/>
      <c r="F144" s="42"/>
      <c r="G144" s="72"/>
    </row>
    <row r="145" spans="2:7" s="60" customFormat="1" x14ac:dyDescent="0.2">
      <c r="B145" s="42"/>
      <c r="C145" s="66"/>
      <c r="E145" s="42"/>
      <c r="F145" s="42"/>
      <c r="G145" s="72"/>
    </row>
    <row r="146" spans="2:7" s="60" customFormat="1" x14ac:dyDescent="0.2">
      <c r="B146" s="42"/>
      <c r="C146" s="66"/>
      <c r="E146" s="42"/>
      <c r="F146" s="42"/>
      <c r="G146" s="72"/>
    </row>
    <row r="147" spans="2:7" s="60" customFormat="1" x14ac:dyDescent="0.2">
      <c r="B147" s="42"/>
      <c r="C147" s="66"/>
      <c r="E147" s="42"/>
      <c r="F147" s="42"/>
      <c r="G147" s="72"/>
    </row>
    <row r="148" spans="2:7" s="60" customFormat="1" x14ac:dyDescent="0.2">
      <c r="B148" s="42"/>
      <c r="C148" s="66"/>
      <c r="E148" s="42"/>
      <c r="F148" s="42"/>
      <c r="G148" s="72"/>
    </row>
    <row r="149" spans="2:7" s="60" customFormat="1" x14ac:dyDescent="0.2">
      <c r="B149" s="42"/>
      <c r="C149" s="66"/>
      <c r="E149" s="42"/>
      <c r="F149" s="42"/>
      <c r="G149" s="72"/>
    </row>
    <row r="150" spans="2:7" s="60" customFormat="1" x14ac:dyDescent="0.2">
      <c r="B150" s="42"/>
      <c r="C150" s="66"/>
      <c r="E150" s="42"/>
      <c r="F150" s="42"/>
      <c r="G150" s="72"/>
    </row>
    <row r="151" spans="2:7" s="60" customFormat="1" x14ac:dyDescent="0.2">
      <c r="B151" s="42"/>
      <c r="C151" s="66"/>
      <c r="E151" s="42"/>
      <c r="F151" s="42"/>
      <c r="G151" s="72"/>
    </row>
    <row r="152" spans="2:7" s="60" customFormat="1" x14ac:dyDescent="0.2">
      <c r="B152" s="42"/>
      <c r="C152" s="66"/>
      <c r="E152" s="42"/>
      <c r="F152" s="42"/>
      <c r="G152" s="72"/>
    </row>
    <row r="153" spans="2:7" s="60" customFormat="1" x14ac:dyDescent="0.2">
      <c r="B153" s="42"/>
      <c r="C153" s="66"/>
      <c r="E153" s="42"/>
      <c r="F153" s="42"/>
      <c r="G153" s="72"/>
    </row>
    <row r="154" spans="2:7" s="60" customFormat="1" x14ac:dyDescent="0.2">
      <c r="B154" s="42"/>
      <c r="C154" s="66"/>
      <c r="E154" s="42"/>
      <c r="F154" s="42"/>
      <c r="G154" s="72"/>
    </row>
    <row r="155" spans="2:7" s="60" customFormat="1" x14ac:dyDescent="0.2">
      <c r="B155" s="42"/>
      <c r="C155" s="66"/>
      <c r="E155" s="42"/>
      <c r="F155" s="42"/>
      <c r="G155" s="72"/>
    </row>
    <row r="156" spans="2:7" s="60" customFormat="1" x14ac:dyDescent="0.2">
      <c r="B156" s="42"/>
      <c r="C156" s="66"/>
      <c r="E156" s="42"/>
      <c r="F156" s="42"/>
      <c r="G156" s="72"/>
    </row>
    <row r="157" spans="2:7" s="60" customFormat="1" x14ac:dyDescent="0.2">
      <c r="B157" s="42"/>
      <c r="C157" s="66"/>
      <c r="E157" s="42"/>
      <c r="F157" s="42"/>
      <c r="G157" s="72"/>
    </row>
    <row r="158" spans="2:7" s="60" customFormat="1" x14ac:dyDescent="0.2">
      <c r="B158" s="42"/>
      <c r="C158" s="66"/>
      <c r="E158" s="42"/>
      <c r="F158" s="42"/>
      <c r="G158" s="72"/>
    </row>
    <row r="159" spans="2:7" s="60" customFormat="1" x14ac:dyDescent="0.2">
      <c r="B159" s="42"/>
      <c r="C159" s="66"/>
      <c r="E159" s="42"/>
      <c r="F159" s="42"/>
      <c r="G159" s="72"/>
    </row>
    <row r="160" spans="2:7" s="60" customFormat="1" x14ac:dyDescent="0.2">
      <c r="B160" s="42"/>
      <c r="C160" s="66"/>
      <c r="E160" s="42"/>
      <c r="F160" s="42"/>
      <c r="G160" s="72"/>
    </row>
    <row r="161" spans="2:7" s="60" customFormat="1" x14ac:dyDescent="0.2">
      <c r="B161" s="42"/>
      <c r="C161" s="66"/>
      <c r="E161" s="42"/>
      <c r="F161" s="42"/>
      <c r="G161" s="72"/>
    </row>
    <row r="162" spans="2:7" s="60" customFormat="1" x14ac:dyDescent="0.2">
      <c r="B162" s="42"/>
      <c r="C162" s="66"/>
      <c r="E162" s="42"/>
      <c r="F162" s="42"/>
      <c r="G162" s="72"/>
    </row>
    <row r="163" spans="2:7" s="60" customFormat="1" x14ac:dyDescent="0.2">
      <c r="B163" s="42"/>
      <c r="C163" s="66"/>
      <c r="E163" s="42"/>
      <c r="F163" s="42"/>
      <c r="G163" s="72"/>
    </row>
    <row r="164" spans="2:7" s="60" customFormat="1" x14ac:dyDescent="0.2">
      <c r="B164" s="42"/>
      <c r="C164" s="66"/>
      <c r="E164" s="42"/>
      <c r="F164" s="42"/>
      <c r="G164" s="72"/>
    </row>
    <row r="165" spans="2:7" s="60" customFormat="1" x14ac:dyDescent="0.2">
      <c r="B165" s="42"/>
      <c r="C165" s="66"/>
      <c r="E165" s="42"/>
      <c r="F165" s="42"/>
      <c r="G165" s="72"/>
    </row>
    <row r="166" spans="2:7" s="60" customFormat="1" x14ac:dyDescent="0.2">
      <c r="B166" s="42"/>
      <c r="C166" s="66"/>
      <c r="E166" s="42"/>
      <c r="F166" s="42"/>
      <c r="G166" s="72"/>
    </row>
    <row r="167" spans="2:7" s="60" customFormat="1" x14ac:dyDescent="0.2">
      <c r="B167" s="42"/>
      <c r="C167" s="66"/>
      <c r="E167" s="42"/>
      <c r="F167" s="42"/>
      <c r="G167" s="72"/>
    </row>
    <row r="168" spans="2:7" s="60" customFormat="1" x14ac:dyDescent="0.2">
      <c r="B168" s="42"/>
      <c r="C168" s="66"/>
      <c r="E168" s="42"/>
      <c r="F168" s="42"/>
      <c r="G168" s="72"/>
    </row>
    <row r="169" spans="2:7" s="60" customFormat="1" x14ac:dyDescent="0.2">
      <c r="B169" s="42"/>
      <c r="C169" s="66"/>
      <c r="E169" s="42"/>
      <c r="F169" s="42"/>
      <c r="G169" s="72"/>
    </row>
    <row r="170" spans="2:7" s="60" customFormat="1" x14ac:dyDescent="0.2">
      <c r="B170" s="42"/>
      <c r="C170" s="66"/>
      <c r="E170" s="42"/>
      <c r="F170" s="42"/>
      <c r="G170" s="72"/>
    </row>
    <row r="171" spans="2:7" s="60" customFormat="1" x14ac:dyDescent="0.2">
      <c r="B171" s="42"/>
      <c r="C171" s="66"/>
      <c r="E171" s="42"/>
      <c r="F171" s="42"/>
      <c r="G171" s="72"/>
    </row>
    <row r="172" spans="2:7" s="60" customFormat="1" x14ac:dyDescent="0.2">
      <c r="B172" s="42"/>
      <c r="C172" s="66"/>
      <c r="E172" s="42"/>
      <c r="F172" s="42"/>
      <c r="G172" s="72"/>
    </row>
    <row r="173" spans="2:7" s="60" customFormat="1" x14ac:dyDescent="0.2">
      <c r="B173" s="42"/>
      <c r="C173" s="66"/>
      <c r="E173" s="42"/>
      <c r="F173" s="42"/>
      <c r="G173" s="72"/>
    </row>
    <row r="174" spans="2:7" s="60" customFormat="1" x14ac:dyDescent="0.2">
      <c r="B174" s="42"/>
      <c r="C174" s="66"/>
      <c r="E174" s="42"/>
      <c r="F174" s="42"/>
      <c r="G174" s="72"/>
    </row>
    <row r="175" spans="2:7" s="60" customFormat="1" x14ac:dyDescent="0.2">
      <c r="B175" s="42"/>
      <c r="C175" s="66"/>
      <c r="E175" s="42"/>
      <c r="F175" s="42"/>
      <c r="G175" s="72"/>
    </row>
    <row r="176" spans="2:7" s="60" customFormat="1" x14ac:dyDescent="0.2">
      <c r="B176" s="42"/>
      <c r="C176" s="66"/>
      <c r="E176" s="42"/>
      <c r="F176" s="42"/>
      <c r="G176" s="72"/>
    </row>
    <row r="177" spans="2:7" s="60" customFormat="1" x14ac:dyDescent="0.2">
      <c r="B177" s="42"/>
      <c r="C177" s="66"/>
      <c r="E177" s="42"/>
      <c r="F177" s="42"/>
      <c r="G177" s="72"/>
    </row>
    <row r="178" spans="2:7" s="60" customFormat="1" x14ac:dyDescent="0.2">
      <c r="B178" s="42"/>
      <c r="C178" s="66"/>
      <c r="E178" s="42"/>
      <c r="F178" s="42"/>
      <c r="G178" s="72"/>
    </row>
    <row r="179" spans="2:7" s="60" customFormat="1" x14ac:dyDescent="0.2">
      <c r="B179" s="42"/>
      <c r="C179" s="66"/>
      <c r="E179" s="42"/>
      <c r="F179" s="42"/>
      <c r="G179" s="72"/>
    </row>
    <row r="180" spans="2:7" s="60" customFormat="1" x14ac:dyDescent="0.2">
      <c r="B180" s="42"/>
      <c r="C180" s="66"/>
      <c r="E180" s="42"/>
      <c r="F180" s="42"/>
      <c r="G180" s="72"/>
    </row>
    <row r="181" spans="2:7" s="60" customFormat="1" x14ac:dyDescent="0.2">
      <c r="B181" s="42"/>
      <c r="C181" s="66"/>
      <c r="E181" s="42"/>
      <c r="F181" s="42"/>
      <c r="G181" s="72"/>
    </row>
    <row r="182" spans="2:7" s="60" customFormat="1" x14ac:dyDescent="0.2">
      <c r="B182" s="42"/>
      <c r="C182" s="66"/>
      <c r="E182" s="42"/>
      <c r="F182" s="42"/>
      <c r="G182" s="72"/>
    </row>
    <row r="183" spans="2:7" s="60" customFormat="1" x14ac:dyDescent="0.2">
      <c r="B183" s="42"/>
      <c r="C183" s="66"/>
      <c r="E183" s="42"/>
      <c r="F183" s="42"/>
      <c r="G183" s="72"/>
    </row>
    <row r="184" spans="2:7" s="60" customFormat="1" x14ac:dyDescent="0.2">
      <c r="B184" s="42"/>
      <c r="C184" s="66"/>
      <c r="E184" s="42"/>
      <c r="F184" s="42"/>
      <c r="G184" s="72"/>
    </row>
    <row r="185" spans="2:7" s="60" customFormat="1" x14ac:dyDescent="0.2">
      <c r="B185" s="42"/>
      <c r="C185" s="66"/>
      <c r="E185" s="42"/>
      <c r="F185" s="42"/>
      <c r="G185" s="72"/>
    </row>
    <row r="186" spans="2:7" s="60" customFormat="1" x14ac:dyDescent="0.2">
      <c r="B186" s="42"/>
      <c r="C186" s="66"/>
      <c r="E186" s="42"/>
      <c r="F186" s="42"/>
      <c r="G186" s="72"/>
    </row>
    <row r="187" spans="2:7" s="60" customFormat="1" x14ac:dyDescent="0.2">
      <c r="B187" s="42"/>
      <c r="C187" s="66"/>
      <c r="E187" s="42"/>
      <c r="F187" s="42"/>
      <c r="G187" s="72"/>
    </row>
    <row r="188" spans="2:7" s="60" customFormat="1" x14ac:dyDescent="0.2">
      <c r="B188" s="42"/>
      <c r="C188" s="66"/>
      <c r="E188" s="42"/>
      <c r="F188" s="42"/>
      <c r="G188" s="72"/>
    </row>
    <row r="189" spans="2:7" s="60" customFormat="1" x14ac:dyDescent="0.2">
      <c r="B189" s="42"/>
      <c r="C189" s="66"/>
      <c r="E189" s="42"/>
      <c r="F189" s="42"/>
      <c r="G189" s="72"/>
    </row>
    <row r="190" spans="2:7" s="60" customFormat="1" x14ac:dyDescent="0.2">
      <c r="B190" s="42"/>
      <c r="C190" s="66"/>
      <c r="E190" s="42"/>
      <c r="F190" s="42"/>
      <c r="G190" s="72"/>
    </row>
    <row r="191" spans="2:7" s="60" customFormat="1" x14ac:dyDescent="0.2">
      <c r="B191" s="42"/>
      <c r="C191" s="66"/>
      <c r="E191" s="42"/>
      <c r="F191" s="42"/>
      <c r="G191" s="72"/>
    </row>
    <row r="192" spans="2:7" s="60" customFormat="1" x14ac:dyDescent="0.2">
      <c r="B192" s="42"/>
      <c r="C192" s="66"/>
      <c r="E192" s="42"/>
      <c r="F192" s="42"/>
      <c r="G192" s="72"/>
    </row>
    <row r="193" spans="2:7" s="60" customFormat="1" x14ac:dyDescent="0.2">
      <c r="B193" s="42"/>
      <c r="C193" s="66"/>
      <c r="E193" s="42"/>
      <c r="F193" s="42"/>
      <c r="G193" s="72"/>
    </row>
    <row r="194" spans="2:7" s="60" customFormat="1" x14ac:dyDescent="0.2">
      <c r="B194" s="42"/>
      <c r="C194" s="66"/>
      <c r="E194" s="42"/>
      <c r="F194" s="42"/>
      <c r="G194" s="72"/>
    </row>
    <row r="195" spans="2:7" s="60" customFormat="1" x14ac:dyDescent="0.2">
      <c r="B195" s="42"/>
      <c r="C195" s="66"/>
      <c r="E195" s="42"/>
      <c r="F195" s="42"/>
      <c r="G195" s="72"/>
    </row>
    <row r="196" spans="2:7" s="60" customFormat="1" x14ac:dyDescent="0.2">
      <c r="B196" s="42"/>
      <c r="C196" s="66"/>
      <c r="E196" s="42"/>
      <c r="F196" s="42"/>
      <c r="G196" s="72"/>
    </row>
    <row r="197" spans="2:7" s="60" customFormat="1" x14ac:dyDescent="0.2">
      <c r="B197" s="42"/>
      <c r="C197" s="66"/>
      <c r="E197" s="42"/>
      <c r="F197" s="42"/>
      <c r="G197" s="72"/>
    </row>
    <row r="198" spans="2:7" s="60" customFormat="1" x14ac:dyDescent="0.2">
      <c r="B198" s="42"/>
      <c r="C198" s="66"/>
      <c r="E198" s="42"/>
      <c r="F198" s="42"/>
      <c r="G198" s="72"/>
    </row>
    <row r="199" spans="2:7" s="60" customFormat="1" x14ac:dyDescent="0.2">
      <c r="B199" s="42"/>
      <c r="C199" s="66"/>
      <c r="E199" s="42"/>
      <c r="F199" s="42"/>
      <c r="G199" s="72"/>
    </row>
    <row r="200" spans="2:7" s="60" customFormat="1" x14ac:dyDescent="0.2">
      <c r="B200" s="42"/>
      <c r="C200" s="66"/>
      <c r="E200" s="42"/>
      <c r="F200" s="42"/>
      <c r="G200" s="72"/>
    </row>
    <row r="201" spans="2:7" s="60" customFormat="1" x14ac:dyDescent="0.2">
      <c r="B201" s="42"/>
      <c r="C201" s="66"/>
      <c r="E201" s="42"/>
      <c r="F201" s="42"/>
      <c r="G201" s="72"/>
    </row>
    <row r="202" spans="2:7" s="60" customFormat="1" x14ac:dyDescent="0.2">
      <c r="B202" s="42"/>
      <c r="C202" s="66"/>
      <c r="E202" s="42"/>
      <c r="F202" s="42"/>
      <c r="G202" s="72"/>
    </row>
    <row r="203" spans="2:7" s="60" customFormat="1" x14ac:dyDescent="0.2">
      <c r="B203" s="42"/>
      <c r="C203" s="66"/>
      <c r="E203" s="42"/>
      <c r="F203" s="42"/>
      <c r="G203" s="72"/>
    </row>
    <row r="204" spans="2:7" s="60" customFormat="1" x14ac:dyDescent="0.2">
      <c r="B204" s="42"/>
      <c r="C204" s="66"/>
      <c r="E204" s="42"/>
      <c r="F204" s="42"/>
      <c r="G204" s="72"/>
    </row>
    <row r="205" spans="2:7" s="60" customFormat="1" x14ac:dyDescent="0.2">
      <c r="B205" s="42"/>
      <c r="C205" s="66"/>
      <c r="E205" s="42"/>
      <c r="F205" s="42"/>
      <c r="G205" s="72"/>
    </row>
    <row r="206" spans="2:7" s="60" customFormat="1" x14ac:dyDescent="0.2">
      <c r="B206" s="42"/>
      <c r="C206" s="66"/>
      <c r="E206" s="42"/>
      <c r="F206" s="42"/>
      <c r="G206" s="72"/>
    </row>
    <row r="207" spans="2:7" s="60" customFormat="1" x14ac:dyDescent="0.2">
      <c r="B207" s="42"/>
      <c r="C207" s="66"/>
      <c r="E207" s="42"/>
      <c r="F207" s="42"/>
      <c r="G207" s="72"/>
    </row>
    <row r="208" spans="2:7" s="60" customFormat="1" x14ac:dyDescent="0.2">
      <c r="B208" s="42"/>
      <c r="C208" s="66"/>
      <c r="E208" s="42"/>
      <c r="F208" s="42"/>
      <c r="G208" s="72"/>
    </row>
    <row r="209" spans="2:7" s="60" customFormat="1" x14ac:dyDescent="0.2">
      <c r="B209" s="42"/>
      <c r="C209" s="66"/>
      <c r="E209" s="42"/>
      <c r="F209" s="42"/>
      <c r="G209" s="72"/>
    </row>
    <row r="210" spans="2:7" s="60" customFormat="1" x14ac:dyDescent="0.2">
      <c r="B210" s="42"/>
      <c r="C210" s="66"/>
      <c r="E210" s="42"/>
      <c r="F210" s="42"/>
      <c r="G210" s="72"/>
    </row>
    <row r="211" spans="2:7" s="60" customFormat="1" x14ac:dyDescent="0.2">
      <c r="B211" s="42"/>
      <c r="C211" s="66"/>
      <c r="E211" s="42"/>
      <c r="F211" s="42"/>
      <c r="G211" s="72"/>
    </row>
    <row r="212" spans="2:7" s="60" customFormat="1" x14ac:dyDescent="0.2">
      <c r="B212" s="42"/>
      <c r="C212" s="66"/>
      <c r="E212" s="42"/>
      <c r="F212" s="42"/>
      <c r="G212" s="72"/>
    </row>
    <row r="213" spans="2:7" s="60" customFormat="1" x14ac:dyDescent="0.2">
      <c r="B213" s="42"/>
      <c r="C213" s="66"/>
      <c r="E213" s="42"/>
      <c r="F213" s="42"/>
      <c r="G213" s="72"/>
    </row>
    <row r="214" spans="2:7" s="60" customFormat="1" x14ac:dyDescent="0.2">
      <c r="B214" s="42"/>
      <c r="C214" s="66"/>
      <c r="E214" s="42"/>
      <c r="F214" s="42"/>
      <c r="G214" s="72"/>
    </row>
    <row r="215" spans="2:7" s="60" customFormat="1" x14ac:dyDescent="0.2">
      <c r="B215" s="42"/>
      <c r="C215" s="66"/>
      <c r="E215" s="42"/>
      <c r="F215" s="42"/>
      <c r="G215" s="72"/>
    </row>
    <row r="216" spans="2:7" s="60" customFormat="1" x14ac:dyDescent="0.2">
      <c r="B216" s="42"/>
      <c r="C216" s="66"/>
      <c r="E216" s="42"/>
      <c r="F216" s="42"/>
      <c r="G216" s="72"/>
    </row>
    <row r="217" spans="2:7" s="60" customFormat="1" x14ac:dyDescent="0.2">
      <c r="B217" s="42"/>
      <c r="C217" s="66"/>
      <c r="E217" s="42"/>
      <c r="F217" s="42"/>
      <c r="G217" s="72"/>
    </row>
    <row r="218" spans="2:7" s="60" customFormat="1" x14ac:dyDescent="0.2">
      <c r="B218" s="42"/>
      <c r="C218" s="66"/>
      <c r="E218" s="42"/>
      <c r="F218" s="42"/>
      <c r="G218" s="72"/>
    </row>
    <row r="219" spans="2:7" s="60" customFormat="1" x14ac:dyDescent="0.2">
      <c r="B219" s="42"/>
      <c r="C219" s="66"/>
      <c r="E219" s="42"/>
      <c r="F219" s="42"/>
      <c r="G219" s="72"/>
    </row>
    <row r="220" spans="2:7" s="60" customFormat="1" x14ac:dyDescent="0.2">
      <c r="B220" s="42"/>
      <c r="C220" s="66"/>
      <c r="E220" s="42"/>
      <c r="F220" s="42"/>
      <c r="G220" s="72"/>
    </row>
    <row r="221" spans="2:7" s="60" customFormat="1" x14ac:dyDescent="0.2">
      <c r="B221" s="42"/>
      <c r="C221" s="66"/>
      <c r="E221" s="42"/>
      <c r="F221" s="42"/>
      <c r="G221" s="72"/>
    </row>
    <row r="222" spans="2:7" s="60" customFormat="1" x14ac:dyDescent="0.2">
      <c r="B222" s="42"/>
      <c r="C222" s="66"/>
      <c r="E222" s="42"/>
      <c r="F222" s="42"/>
      <c r="G222" s="72"/>
    </row>
    <row r="223" spans="2:7" s="60" customFormat="1" x14ac:dyDescent="0.2">
      <c r="B223" s="42"/>
      <c r="C223" s="66"/>
      <c r="E223" s="42"/>
      <c r="F223" s="42"/>
      <c r="G223" s="72"/>
    </row>
    <row r="224" spans="2:7" s="60" customFormat="1" x14ac:dyDescent="0.2">
      <c r="B224" s="42"/>
      <c r="C224" s="66"/>
      <c r="E224" s="42"/>
      <c r="F224" s="42"/>
      <c r="G224" s="72"/>
    </row>
    <row r="225" spans="2:7" s="60" customFormat="1" x14ac:dyDescent="0.2">
      <c r="B225" s="42"/>
      <c r="C225" s="66"/>
      <c r="E225" s="42"/>
      <c r="F225" s="42"/>
      <c r="G225" s="72"/>
    </row>
    <row r="226" spans="2:7" s="60" customFormat="1" x14ac:dyDescent="0.2">
      <c r="B226" s="42"/>
      <c r="C226" s="66"/>
      <c r="E226" s="42"/>
      <c r="F226" s="42"/>
      <c r="G226" s="72"/>
    </row>
    <row r="227" spans="2:7" s="60" customFormat="1" x14ac:dyDescent="0.2">
      <c r="B227" s="42"/>
      <c r="C227" s="66"/>
      <c r="E227" s="42"/>
      <c r="F227" s="42"/>
      <c r="G227" s="72"/>
    </row>
    <row r="228" spans="2:7" s="60" customFormat="1" x14ac:dyDescent="0.2">
      <c r="B228" s="42"/>
      <c r="C228" s="66"/>
      <c r="E228" s="42"/>
      <c r="F228" s="42"/>
      <c r="G228" s="72"/>
    </row>
    <row r="229" spans="2:7" s="60" customFormat="1" x14ac:dyDescent="0.2">
      <c r="B229" s="42"/>
      <c r="C229" s="66"/>
      <c r="E229" s="42"/>
      <c r="F229" s="42"/>
      <c r="G229" s="72"/>
    </row>
    <row r="230" spans="2:7" s="60" customFormat="1" x14ac:dyDescent="0.2">
      <c r="B230" s="42"/>
      <c r="C230" s="66"/>
      <c r="E230" s="42"/>
      <c r="F230" s="42"/>
      <c r="G230" s="72"/>
    </row>
    <row r="231" spans="2:7" s="60" customFormat="1" x14ac:dyDescent="0.2">
      <c r="B231" s="42"/>
      <c r="C231" s="66"/>
      <c r="E231" s="42"/>
      <c r="F231" s="42"/>
      <c r="G231" s="72"/>
    </row>
    <row r="232" spans="2:7" s="60" customFormat="1" x14ac:dyDescent="0.2">
      <c r="B232" s="42"/>
      <c r="C232" s="66"/>
      <c r="E232" s="42"/>
      <c r="F232" s="42"/>
      <c r="G232" s="72"/>
    </row>
    <row r="233" spans="2:7" s="60" customFormat="1" x14ac:dyDescent="0.2">
      <c r="B233" s="42"/>
      <c r="C233" s="66"/>
      <c r="E233" s="42"/>
      <c r="F233" s="42"/>
      <c r="G233" s="72"/>
    </row>
    <row r="234" spans="2:7" s="60" customFormat="1" x14ac:dyDescent="0.2">
      <c r="B234" s="42"/>
      <c r="C234" s="66"/>
      <c r="E234" s="42"/>
      <c r="F234" s="42"/>
      <c r="G234" s="72"/>
    </row>
    <row r="235" spans="2:7" s="60" customFormat="1" x14ac:dyDescent="0.2">
      <c r="B235" s="42"/>
      <c r="C235" s="66"/>
      <c r="E235" s="42"/>
      <c r="F235" s="42"/>
      <c r="G235" s="72"/>
    </row>
    <row r="236" spans="2:7" s="60" customFormat="1" x14ac:dyDescent="0.2">
      <c r="B236" s="42"/>
      <c r="C236" s="66"/>
      <c r="E236" s="42"/>
      <c r="F236" s="42"/>
      <c r="G236" s="72"/>
    </row>
    <row r="237" spans="2:7" s="60" customFormat="1" x14ac:dyDescent="0.2">
      <c r="B237" s="42"/>
      <c r="C237" s="66"/>
      <c r="E237" s="42"/>
      <c r="F237" s="42"/>
      <c r="G237" s="72"/>
    </row>
    <row r="238" spans="2:7" s="60" customFormat="1" x14ac:dyDescent="0.2">
      <c r="B238" s="42"/>
      <c r="C238" s="66"/>
      <c r="E238" s="42"/>
      <c r="F238" s="42"/>
      <c r="G238" s="72"/>
    </row>
    <row r="239" spans="2:7" s="60" customFormat="1" x14ac:dyDescent="0.2">
      <c r="B239" s="42"/>
      <c r="C239" s="66"/>
      <c r="E239" s="42"/>
      <c r="F239" s="42"/>
      <c r="G239" s="72"/>
    </row>
    <row r="240" spans="2:7" s="60" customFormat="1" x14ac:dyDescent="0.2">
      <c r="B240" s="42"/>
      <c r="C240" s="66"/>
      <c r="E240" s="42"/>
      <c r="F240" s="42"/>
      <c r="G240" s="72"/>
    </row>
    <row r="241" spans="2:7" s="60" customFormat="1" x14ac:dyDescent="0.2">
      <c r="B241" s="42"/>
      <c r="C241" s="66"/>
      <c r="E241" s="42"/>
      <c r="F241" s="42"/>
      <c r="G241" s="72"/>
    </row>
    <row r="242" spans="2:7" s="60" customFormat="1" x14ac:dyDescent="0.2">
      <c r="B242" s="42"/>
      <c r="C242" s="66"/>
      <c r="E242" s="42"/>
      <c r="F242" s="42"/>
      <c r="G242" s="72"/>
    </row>
    <row r="243" spans="2:7" s="60" customFormat="1" x14ac:dyDescent="0.2">
      <c r="B243" s="42"/>
      <c r="C243" s="66"/>
      <c r="E243" s="42"/>
      <c r="F243" s="42"/>
      <c r="G243" s="72"/>
    </row>
    <row r="244" spans="2:7" s="60" customFormat="1" x14ac:dyDescent="0.2">
      <c r="B244" s="42"/>
      <c r="C244" s="66"/>
      <c r="E244" s="42"/>
      <c r="F244" s="42"/>
      <c r="G244" s="72"/>
    </row>
    <row r="245" spans="2:7" s="60" customFormat="1" x14ac:dyDescent="0.2">
      <c r="B245" s="42"/>
      <c r="C245" s="66"/>
      <c r="E245" s="42"/>
      <c r="F245" s="42"/>
      <c r="G245" s="72"/>
    </row>
    <row r="246" spans="2:7" s="60" customFormat="1" x14ac:dyDescent="0.2">
      <c r="B246" s="42"/>
      <c r="C246" s="66"/>
      <c r="E246" s="42"/>
      <c r="F246" s="42"/>
      <c r="G246" s="72"/>
    </row>
    <row r="247" spans="2:7" s="60" customFormat="1" x14ac:dyDescent="0.2">
      <c r="B247" s="42"/>
      <c r="C247" s="66"/>
      <c r="E247" s="42"/>
      <c r="F247" s="42"/>
      <c r="G247" s="72"/>
    </row>
    <row r="248" spans="2:7" s="60" customFormat="1" x14ac:dyDescent="0.2">
      <c r="B248" s="42"/>
      <c r="C248" s="66"/>
      <c r="E248" s="42"/>
      <c r="F248" s="42"/>
      <c r="G248" s="72"/>
    </row>
    <row r="249" spans="2:7" s="60" customFormat="1" x14ac:dyDescent="0.2">
      <c r="B249" s="42"/>
      <c r="C249" s="66"/>
      <c r="E249" s="42"/>
      <c r="F249" s="42"/>
      <c r="G249" s="72"/>
    </row>
    <row r="250" spans="2:7" s="60" customFormat="1" x14ac:dyDescent="0.2">
      <c r="B250" s="42"/>
      <c r="C250" s="66"/>
      <c r="E250" s="42"/>
      <c r="F250" s="42"/>
      <c r="G250" s="72"/>
    </row>
    <row r="251" spans="2:7" s="60" customFormat="1" x14ac:dyDescent="0.2">
      <c r="B251" s="42"/>
      <c r="C251" s="66"/>
      <c r="E251" s="42"/>
      <c r="F251" s="42"/>
      <c r="G251" s="72"/>
    </row>
    <row r="252" spans="2:7" s="60" customFormat="1" x14ac:dyDescent="0.2">
      <c r="B252" s="42"/>
      <c r="C252" s="66"/>
      <c r="E252" s="42"/>
      <c r="F252" s="42"/>
      <c r="G252" s="72"/>
    </row>
    <row r="253" spans="2:7" s="60" customFormat="1" x14ac:dyDescent="0.2">
      <c r="B253" s="42"/>
      <c r="C253" s="66"/>
      <c r="E253" s="42"/>
      <c r="F253" s="42"/>
      <c r="G253" s="72"/>
    </row>
    <row r="254" spans="2:7" s="60" customFormat="1" x14ac:dyDescent="0.2">
      <c r="B254" s="42"/>
      <c r="C254" s="66"/>
      <c r="E254" s="42"/>
      <c r="F254" s="42"/>
      <c r="G254" s="72"/>
    </row>
    <row r="255" spans="2:7" s="60" customFormat="1" x14ac:dyDescent="0.2">
      <c r="B255" s="42"/>
      <c r="C255" s="66"/>
      <c r="E255" s="42"/>
      <c r="F255" s="42"/>
      <c r="G255" s="72"/>
    </row>
    <row r="256" spans="2:7" s="60" customFormat="1" x14ac:dyDescent="0.2">
      <c r="B256" s="42"/>
      <c r="C256" s="66"/>
      <c r="E256" s="42"/>
      <c r="F256" s="42"/>
      <c r="G256" s="72"/>
    </row>
    <row r="257" spans="2:7" s="60" customFormat="1" x14ac:dyDescent="0.2">
      <c r="B257" s="42"/>
      <c r="C257" s="66"/>
      <c r="E257" s="42"/>
      <c r="F257" s="42"/>
      <c r="G257" s="72"/>
    </row>
    <row r="258" spans="2:7" s="60" customFormat="1" x14ac:dyDescent="0.2">
      <c r="B258" s="42"/>
      <c r="C258" s="66"/>
      <c r="E258" s="42"/>
      <c r="F258" s="42"/>
      <c r="G258" s="72"/>
    </row>
    <row r="259" spans="2:7" s="60" customFormat="1" x14ac:dyDescent="0.2">
      <c r="B259" s="42"/>
      <c r="C259" s="66"/>
      <c r="E259" s="42"/>
      <c r="F259" s="42"/>
      <c r="G259" s="72"/>
    </row>
    <row r="260" spans="2:7" s="60" customFormat="1" x14ac:dyDescent="0.2">
      <c r="B260" s="42"/>
      <c r="C260" s="66"/>
      <c r="E260" s="42"/>
      <c r="F260" s="42"/>
      <c r="G260" s="72"/>
    </row>
    <row r="261" spans="2:7" s="60" customFormat="1" x14ac:dyDescent="0.2">
      <c r="B261" s="42"/>
      <c r="C261" s="66"/>
      <c r="E261" s="42"/>
      <c r="F261" s="42"/>
      <c r="G261" s="72"/>
    </row>
    <row r="262" spans="2:7" s="60" customFormat="1" x14ac:dyDescent="0.2">
      <c r="B262" s="42"/>
      <c r="C262" s="66"/>
      <c r="E262" s="42"/>
      <c r="F262" s="42"/>
      <c r="G262" s="72"/>
    </row>
    <row r="263" spans="2:7" s="60" customFormat="1" x14ac:dyDescent="0.2">
      <c r="B263" s="42"/>
      <c r="C263" s="66"/>
      <c r="E263" s="42"/>
      <c r="F263" s="42"/>
      <c r="G263" s="72"/>
    </row>
    <row r="264" spans="2:7" s="60" customFormat="1" x14ac:dyDescent="0.2">
      <c r="B264" s="42"/>
      <c r="C264" s="66"/>
      <c r="E264" s="42"/>
      <c r="F264" s="42"/>
      <c r="G264" s="72"/>
    </row>
    <row r="265" spans="2:7" s="60" customFormat="1" x14ac:dyDescent="0.2">
      <c r="B265" s="42"/>
      <c r="C265" s="66"/>
      <c r="E265" s="42"/>
      <c r="F265" s="42"/>
      <c r="G265" s="72"/>
    </row>
    <row r="266" spans="2:7" s="60" customFormat="1" x14ac:dyDescent="0.2">
      <c r="B266" s="42"/>
      <c r="C266" s="66"/>
      <c r="E266" s="42"/>
      <c r="F266" s="42"/>
      <c r="G266" s="72"/>
    </row>
    <row r="267" spans="2:7" s="60" customFormat="1" x14ac:dyDescent="0.2">
      <c r="B267" s="42"/>
      <c r="C267" s="66"/>
      <c r="E267" s="42"/>
      <c r="F267" s="42"/>
      <c r="G267" s="72"/>
    </row>
    <row r="268" spans="2:7" s="60" customFormat="1" x14ac:dyDescent="0.2">
      <c r="B268" s="42"/>
      <c r="C268" s="66"/>
      <c r="E268" s="42"/>
      <c r="F268" s="42"/>
      <c r="G268" s="72"/>
    </row>
    <row r="269" spans="2:7" s="60" customFormat="1" x14ac:dyDescent="0.2">
      <c r="B269" s="42"/>
      <c r="C269" s="66"/>
      <c r="E269" s="42"/>
      <c r="F269" s="42"/>
      <c r="G269" s="72"/>
    </row>
    <row r="270" spans="2:7" s="60" customFormat="1" x14ac:dyDescent="0.2">
      <c r="B270" s="42"/>
      <c r="C270" s="66"/>
      <c r="E270" s="42"/>
      <c r="F270" s="42"/>
      <c r="G270" s="72"/>
    </row>
    <row r="271" spans="2:7" s="60" customFormat="1" x14ac:dyDescent="0.2">
      <c r="B271" s="42"/>
      <c r="C271" s="66"/>
      <c r="E271" s="42"/>
      <c r="F271" s="42"/>
      <c r="G271" s="72"/>
    </row>
    <row r="272" spans="2:7" s="60" customFormat="1" x14ac:dyDescent="0.2">
      <c r="B272" s="42"/>
      <c r="C272" s="66"/>
      <c r="E272" s="42"/>
      <c r="F272" s="42"/>
      <c r="G272" s="72"/>
    </row>
    <row r="273" spans="2:7" s="60" customFormat="1" x14ac:dyDescent="0.2">
      <c r="B273" s="42"/>
      <c r="C273" s="66"/>
      <c r="E273" s="42"/>
      <c r="F273" s="42"/>
      <c r="G273" s="72"/>
    </row>
    <row r="274" spans="2:7" s="60" customFormat="1" x14ac:dyDescent="0.2">
      <c r="B274" s="42"/>
      <c r="C274" s="66"/>
      <c r="E274" s="42"/>
      <c r="F274" s="42"/>
      <c r="G274" s="72"/>
    </row>
    <row r="275" spans="2:7" s="60" customFormat="1" x14ac:dyDescent="0.2">
      <c r="B275" s="42"/>
      <c r="C275" s="66"/>
      <c r="E275" s="42"/>
      <c r="F275" s="42"/>
      <c r="G275" s="72"/>
    </row>
    <row r="276" spans="2:7" s="60" customFormat="1" x14ac:dyDescent="0.2">
      <c r="B276" s="42"/>
      <c r="C276" s="66"/>
      <c r="E276" s="42"/>
      <c r="F276" s="42"/>
      <c r="G276" s="72"/>
    </row>
    <row r="277" spans="2:7" s="60" customFormat="1" x14ac:dyDescent="0.2">
      <c r="B277" s="42"/>
      <c r="C277" s="66"/>
      <c r="E277" s="42"/>
      <c r="F277" s="42"/>
      <c r="G277" s="72"/>
    </row>
    <row r="278" spans="2:7" s="60" customFormat="1" x14ac:dyDescent="0.2">
      <c r="B278" s="42"/>
      <c r="C278" s="66"/>
      <c r="E278" s="42"/>
      <c r="F278" s="42"/>
      <c r="G278" s="72"/>
    </row>
    <row r="279" spans="2:7" s="60" customFormat="1" x14ac:dyDescent="0.2">
      <c r="B279" s="42"/>
      <c r="C279" s="66"/>
      <c r="E279" s="42"/>
      <c r="F279" s="42"/>
      <c r="G279" s="72"/>
    </row>
    <row r="280" spans="2:7" s="60" customFormat="1" x14ac:dyDescent="0.2">
      <c r="B280" s="42"/>
      <c r="C280" s="66"/>
      <c r="E280" s="42"/>
      <c r="F280" s="42"/>
      <c r="G280" s="72"/>
    </row>
    <row r="281" spans="2:7" s="60" customFormat="1" x14ac:dyDescent="0.2">
      <c r="B281" s="42"/>
      <c r="C281" s="66"/>
      <c r="E281" s="42"/>
      <c r="F281" s="42"/>
      <c r="G281" s="72"/>
    </row>
    <row r="282" spans="2:7" s="60" customFormat="1" x14ac:dyDescent="0.2">
      <c r="B282" s="42"/>
      <c r="C282" s="66"/>
      <c r="E282" s="42"/>
      <c r="F282" s="42"/>
      <c r="G282" s="72"/>
    </row>
    <row r="283" spans="2:7" s="60" customFormat="1" x14ac:dyDescent="0.2">
      <c r="B283" s="42"/>
      <c r="C283" s="66"/>
      <c r="E283" s="42"/>
      <c r="F283" s="42"/>
      <c r="G283" s="72"/>
    </row>
    <row r="284" spans="2:7" s="60" customFormat="1" x14ac:dyDescent="0.2">
      <c r="B284" s="42"/>
      <c r="C284" s="66"/>
      <c r="E284" s="42"/>
      <c r="F284" s="42"/>
      <c r="G284" s="72"/>
    </row>
    <row r="285" spans="2:7" s="60" customFormat="1" x14ac:dyDescent="0.2">
      <c r="B285" s="42"/>
      <c r="C285" s="66"/>
      <c r="E285" s="42"/>
      <c r="F285" s="42"/>
      <c r="G285" s="72"/>
    </row>
    <row r="286" spans="2:7" s="60" customFormat="1" x14ac:dyDescent="0.2">
      <c r="B286" s="42"/>
      <c r="C286" s="66"/>
      <c r="E286" s="42"/>
      <c r="F286" s="42"/>
      <c r="G286" s="72"/>
    </row>
    <row r="287" spans="2:7" s="60" customFormat="1" x14ac:dyDescent="0.2">
      <c r="B287" s="42"/>
      <c r="C287" s="66"/>
      <c r="E287" s="42"/>
      <c r="F287" s="42"/>
      <c r="G287" s="72"/>
    </row>
    <row r="288" spans="2:7" s="60" customFormat="1" x14ac:dyDescent="0.2">
      <c r="B288" s="42"/>
      <c r="C288" s="66"/>
      <c r="E288" s="42"/>
      <c r="F288" s="42"/>
      <c r="G288" s="72"/>
    </row>
    <row r="289" spans="2:7" s="60" customFormat="1" x14ac:dyDescent="0.2">
      <c r="B289" s="42"/>
      <c r="C289" s="66"/>
      <c r="E289" s="42"/>
      <c r="F289" s="42"/>
      <c r="G289" s="72"/>
    </row>
    <row r="290" spans="2:7" s="60" customFormat="1" x14ac:dyDescent="0.2">
      <c r="B290" s="42"/>
      <c r="C290" s="66"/>
      <c r="E290" s="42"/>
      <c r="F290" s="42"/>
      <c r="G290" s="72"/>
    </row>
    <row r="291" spans="2:7" s="60" customFormat="1" x14ac:dyDescent="0.2">
      <c r="B291" s="42"/>
      <c r="C291" s="66"/>
      <c r="E291" s="42"/>
      <c r="F291" s="42"/>
      <c r="G291" s="72"/>
    </row>
    <row r="292" spans="2:7" s="60" customFormat="1" x14ac:dyDescent="0.2">
      <c r="B292" s="42"/>
      <c r="C292" s="66"/>
      <c r="E292" s="42"/>
      <c r="F292" s="42"/>
      <c r="G292" s="72"/>
    </row>
    <row r="293" spans="2:7" s="60" customFormat="1" x14ac:dyDescent="0.2">
      <c r="B293" s="42"/>
      <c r="C293" s="66"/>
      <c r="E293" s="42"/>
      <c r="F293" s="42"/>
      <c r="G293" s="72"/>
    </row>
    <row r="294" spans="2:7" s="60" customFormat="1" x14ac:dyDescent="0.2">
      <c r="B294" s="42"/>
      <c r="C294" s="66"/>
      <c r="E294" s="42"/>
      <c r="F294" s="42"/>
      <c r="G294" s="72"/>
    </row>
    <row r="295" spans="2:7" s="60" customFormat="1" x14ac:dyDescent="0.2">
      <c r="B295" s="42"/>
      <c r="C295" s="66"/>
      <c r="E295" s="42"/>
      <c r="F295" s="42"/>
      <c r="G295" s="72"/>
    </row>
    <row r="296" spans="2:7" s="60" customFormat="1" x14ac:dyDescent="0.2">
      <c r="B296" s="42"/>
      <c r="C296" s="66"/>
      <c r="E296" s="42"/>
      <c r="F296" s="42"/>
      <c r="G296" s="72"/>
    </row>
    <row r="297" spans="2:7" s="60" customFormat="1" x14ac:dyDescent="0.2">
      <c r="B297" s="42"/>
      <c r="C297" s="66"/>
      <c r="E297" s="42"/>
      <c r="F297" s="42"/>
      <c r="G297" s="72"/>
    </row>
    <row r="298" spans="2:7" s="60" customFormat="1" x14ac:dyDescent="0.2">
      <c r="B298" s="42"/>
      <c r="C298" s="66"/>
      <c r="E298" s="42"/>
      <c r="F298" s="42"/>
      <c r="G298" s="72"/>
    </row>
  </sheetData>
  <sheetProtection selectLockedCells="1"/>
  <mergeCells count="1">
    <mergeCell ref="E3:J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B2:C14"/>
  <sheetViews>
    <sheetView workbookViewId="0"/>
  </sheetViews>
  <sheetFormatPr defaultColWidth="9.140625" defaultRowHeight="12.75" x14ac:dyDescent="0.2"/>
  <cols>
    <col min="1" max="16384" width="9.140625" style="66"/>
  </cols>
  <sheetData>
    <row r="2" spans="2:3" x14ac:dyDescent="0.2">
      <c r="B2" s="23" t="s">
        <v>15</v>
      </c>
      <c r="C2" s="23" t="s">
        <v>314</v>
      </c>
    </row>
    <row r="3" spans="2:3" x14ac:dyDescent="0.2">
      <c r="B3" s="66" t="s">
        <v>313</v>
      </c>
      <c r="C3" s="66">
        <v>1</v>
      </c>
    </row>
    <row r="4" spans="2:3" x14ac:dyDescent="0.2">
      <c r="B4" s="66" t="s">
        <v>315</v>
      </c>
      <c r="C4" s="66">
        <v>2</v>
      </c>
    </row>
    <row r="5" spans="2:3" x14ac:dyDescent="0.2">
      <c r="B5" s="66" t="s">
        <v>316</v>
      </c>
      <c r="C5" s="66">
        <v>3</v>
      </c>
    </row>
    <row r="6" spans="2:3" x14ac:dyDescent="0.2">
      <c r="B6" s="66" t="s">
        <v>317</v>
      </c>
      <c r="C6" s="66">
        <v>4</v>
      </c>
    </row>
    <row r="7" spans="2:3" x14ac:dyDescent="0.2">
      <c r="B7" s="66" t="s">
        <v>318</v>
      </c>
      <c r="C7" s="66">
        <v>5</v>
      </c>
    </row>
    <row r="8" spans="2:3" x14ac:dyDescent="0.2">
      <c r="B8" s="66" t="s">
        <v>319</v>
      </c>
      <c r="C8" s="66">
        <v>6</v>
      </c>
    </row>
    <row r="9" spans="2:3" x14ac:dyDescent="0.2">
      <c r="B9" s="66" t="s">
        <v>320</v>
      </c>
      <c r="C9" s="66">
        <v>7</v>
      </c>
    </row>
    <row r="10" spans="2:3" x14ac:dyDescent="0.2">
      <c r="B10" s="66" t="s">
        <v>321</v>
      </c>
      <c r="C10" s="66">
        <v>8</v>
      </c>
    </row>
    <row r="11" spans="2:3" x14ac:dyDescent="0.2">
      <c r="B11" s="66" t="s">
        <v>322</v>
      </c>
      <c r="C11" s="66">
        <v>9</v>
      </c>
    </row>
    <row r="12" spans="2:3" x14ac:dyDescent="0.2">
      <c r="B12" s="66" t="s">
        <v>323</v>
      </c>
      <c r="C12" s="66">
        <v>10</v>
      </c>
    </row>
    <row r="13" spans="2:3" x14ac:dyDescent="0.2">
      <c r="B13" s="66" t="s">
        <v>324</v>
      </c>
      <c r="C13" s="66">
        <v>11</v>
      </c>
    </row>
    <row r="14" spans="2:3" x14ac:dyDescent="0.2">
      <c r="B14" s="66" t="s">
        <v>325</v>
      </c>
      <c r="C14" s="66">
        <v>12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39997558519241921"/>
  </sheetPr>
  <dimension ref="A2:E9"/>
  <sheetViews>
    <sheetView workbookViewId="0">
      <selection activeCell="B3" sqref="B3"/>
    </sheetView>
  </sheetViews>
  <sheetFormatPr defaultColWidth="9.140625" defaultRowHeight="12.75" x14ac:dyDescent="0.2"/>
  <cols>
    <col min="1" max="1" width="57.28515625" style="66" bestFit="1" customWidth="1"/>
    <col min="2" max="2" width="18.28515625" style="66" customWidth="1"/>
    <col min="3" max="3" width="12" style="66" customWidth="1"/>
    <col min="4" max="4" width="9.5703125" style="66" bestFit="1" customWidth="1"/>
    <col min="5" max="5" width="10.42578125" style="66" bestFit="1" customWidth="1"/>
    <col min="6" max="6" width="18.28515625" style="66" bestFit="1" customWidth="1"/>
    <col min="7" max="16384" width="9.140625" style="66"/>
  </cols>
  <sheetData>
    <row r="2" spans="1:5" x14ac:dyDescent="0.2">
      <c r="B2" s="24" t="s">
        <v>1001</v>
      </c>
      <c r="D2" s="66" t="s">
        <v>1008</v>
      </c>
      <c r="E2" s="66" t="s">
        <v>1007</v>
      </c>
    </row>
    <row r="3" spans="1:5" x14ac:dyDescent="0.2">
      <c r="A3" s="66" t="s">
        <v>1002</v>
      </c>
      <c r="B3" s="150" t="e">
        <f>VLOOKUP('PQ Questionnaire'!D3,Calender!B3:C14,2,FALSE)&amp;"/"&amp;'PQ Questionnaire'!C3&amp;"/"&amp;'PQ Questionnaire'!E3</f>
        <v>#N/A</v>
      </c>
      <c r="D3" s="153">
        <f>IF(ISERROR(+B3-B4),0,+B3-B4)</f>
        <v>0</v>
      </c>
      <c r="E3" s="66">
        <f>IF(ISERROR(DATEVALUE(B3)),1,"")</f>
        <v>1</v>
      </c>
    </row>
    <row r="4" spans="1:5" x14ac:dyDescent="0.2">
      <c r="A4" s="66" t="s">
        <v>1003</v>
      </c>
      <c r="B4" s="151" t="e">
        <f>VLOOKUP('PQ Questionnaire'!F15,Calender!B3:C14,2,FALSE)&amp;"/"&amp;'PQ Questionnaire'!E15&amp;"/"&amp;'PQ Questionnaire'!G15</f>
        <v>#N/A</v>
      </c>
      <c r="E4" s="66">
        <f>IF(ISERROR(DATEVALUE(B4)),1,"")</f>
        <v>1</v>
      </c>
    </row>
    <row r="6" spans="1:5" x14ac:dyDescent="0.2">
      <c r="A6" s="66" t="s">
        <v>1004</v>
      </c>
      <c r="B6" s="60">
        <f>'PQ Questionnaire'!F10</f>
        <v>0</v>
      </c>
    </row>
    <row r="8" spans="1:5" x14ac:dyDescent="0.2">
      <c r="B8" s="60" t="b">
        <f>IF(ISERROR(+IF(B6="Yes",IF(B3-B4&gt;120,"Latest fiscal year",IF(B3-B4&lt;=120,"Previous fiscal year")),IF(B6="No",IF(B3-B4&gt;180,"Latest fiscal year", IF(B3-B4&lt;=180,"Previous fiscal year",0))))),0,+IF(B6="Yes",IF(B3-B4&gt;120,"Latest fiscal year",IF(B3-B4&lt;=120,"Previous fiscal year")),IF(B6="No",IF(B3-B4&gt;180,"Latest fiscal year", IF(B3-B4&lt;=180,"Previous fiscal year",0)))))</f>
        <v>0</v>
      </c>
    </row>
    <row r="9" spans="1:5" x14ac:dyDescent="0.2">
      <c r="A9" s="66" t="s">
        <v>1005</v>
      </c>
      <c r="B9" s="152">
        <f>IF(ISERROR(+IF(B8="Latest fiscal year",B4,B4-365)),0,+IF(B8="Latest fiscal year",B4,B4-365))</f>
        <v>0</v>
      </c>
    </row>
  </sheetData>
  <sheetProtection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0.39997558519241921"/>
  </sheetPr>
  <dimension ref="A1:S89"/>
  <sheetViews>
    <sheetView tabSelected="1" zoomScaleNormal="100" workbookViewId="0">
      <selection activeCell="D4" sqref="D4"/>
    </sheetView>
  </sheetViews>
  <sheetFormatPr defaultColWidth="9.140625" defaultRowHeight="12.75" outlineLevelCol="1" x14ac:dyDescent="0.2"/>
  <cols>
    <col min="1" max="1" width="4" style="1" customWidth="1"/>
    <col min="2" max="2" width="33.7109375" style="1" customWidth="1"/>
    <col min="3" max="3" width="10.7109375" style="1" customWidth="1"/>
    <col min="4" max="5" width="9.140625" style="1"/>
    <col min="6" max="6" width="12.42578125" style="1" bestFit="1" customWidth="1"/>
    <col min="7" max="7" width="14.5703125" style="1" bestFit="1" customWidth="1"/>
    <col min="8" max="8" width="20.42578125" style="1" bestFit="1" customWidth="1"/>
    <col min="9" max="11" width="9.140625" style="1"/>
    <col min="12" max="12" width="9.140625" style="1" hidden="1" customWidth="1" outlineLevel="1"/>
    <col min="13" max="13" width="15.140625" style="1" hidden="1" customWidth="1" outlineLevel="1"/>
    <col min="14" max="15" width="16.7109375" style="1" hidden="1" customWidth="1" outlineLevel="1"/>
    <col min="16" max="16" width="9.140625" style="1" hidden="1" customWidth="1" outlineLevel="1"/>
    <col min="17" max="17" width="9.140625" style="1" collapsed="1"/>
    <col min="18" max="18" width="9.140625" style="1" customWidth="1"/>
    <col min="19" max="19" width="9.140625" style="44" customWidth="1"/>
    <col min="20" max="16384" width="9.140625" style="1"/>
  </cols>
  <sheetData>
    <row r="1" spans="1:19" x14ac:dyDescent="0.2">
      <c r="A1" s="67" t="s">
        <v>1024</v>
      </c>
      <c r="B1" s="5"/>
      <c r="C1" s="5"/>
      <c r="D1" s="5"/>
      <c r="E1" s="5"/>
      <c r="F1" s="5"/>
      <c r="G1" s="5"/>
      <c r="H1" s="5"/>
      <c r="I1" s="5"/>
      <c r="J1" s="5"/>
      <c r="K1" s="68"/>
      <c r="L1" s="44" t="s">
        <v>330</v>
      </c>
      <c r="M1" s="44">
        <f>M48</f>
        <v>0</v>
      </c>
      <c r="N1" s="44">
        <f t="shared" ref="N1:O1" si="0">N48</f>
        <v>0</v>
      </c>
      <c r="O1" s="44">
        <f t="shared" si="0"/>
        <v>0</v>
      </c>
      <c r="P1" s="44">
        <f>SUM(P2:P83)</f>
        <v>11</v>
      </c>
    </row>
    <row r="2" spans="1:19" ht="13.5" thickBot="1" x14ac:dyDescent="0.25">
      <c r="C2" s="173" t="str">
        <f>IF(SUM(M1:P1)&gt;0,"Please complete and check","")</f>
        <v>Please complete and check</v>
      </c>
      <c r="D2" s="173"/>
      <c r="E2" s="173"/>
      <c r="F2" s="173"/>
      <c r="G2" s="1" t="s">
        <v>1023</v>
      </c>
      <c r="H2" s="171"/>
      <c r="I2" s="71" t="str">
        <f>IF(H2="","Please fill","")</f>
        <v>Please fill</v>
      </c>
    </row>
    <row r="3" spans="1:19" ht="14.25" thickTop="1" thickBot="1" x14ac:dyDescent="0.25">
      <c r="B3" s="1" t="s">
        <v>312</v>
      </c>
      <c r="C3" s="154"/>
      <c r="D3" s="154"/>
      <c r="E3" s="154"/>
      <c r="F3" s="44" t="str">
        <f>IF(OR(C3="-",D3="-",E3="-",AFSYearCalc!E3=1),"Please enter a valid date","")</f>
        <v>Please enter a valid date</v>
      </c>
      <c r="P3" s="44">
        <f>IF(F3&lt;&gt;"",1,"")</f>
        <v>1</v>
      </c>
    </row>
    <row r="4" spans="1:19" ht="14.25" thickTop="1" thickBot="1" x14ac:dyDescent="0.25">
      <c r="A4" s="66"/>
      <c r="B4" s="161" t="s">
        <v>1021</v>
      </c>
      <c r="C4" s="42" t="s">
        <v>308</v>
      </c>
      <c r="D4" s="155"/>
      <c r="E4" s="71" t="str">
        <f>IF(ISERROR(VLOOKUP(D4,'Category Consolidated'!B4:C145,1,FALSE)),"Please input correct code",IF(ISTEXT(D4)=TRUE,"Error",IF(D4="","Please input code","")))</f>
        <v>Please input correct code</v>
      </c>
      <c r="P4" s="44">
        <f>IF(E4&lt;&gt;"",1,"")</f>
        <v>1</v>
      </c>
    </row>
    <row r="5" spans="1:19" s="66" customFormat="1" ht="13.5" thickTop="1" x14ac:dyDescent="0.2">
      <c r="B5" s="162"/>
      <c r="P5" s="71"/>
      <c r="S5" s="71"/>
    </row>
    <row r="6" spans="1:19" ht="15.75" customHeight="1" thickBot="1" x14ac:dyDescent="0.25">
      <c r="A6" s="70">
        <v>1.1000000000000001</v>
      </c>
      <c r="B6" s="69" t="s">
        <v>13</v>
      </c>
      <c r="C6" s="12"/>
      <c r="D6" s="11"/>
      <c r="E6" s="19"/>
      <c r="F6" s="25" t="s">
        <v>0</v>
      </c>
      <c r="G6" s="12"/>
      <c r="H6" s="2"/>
      <c r="I6" s="2"/>
      <c r="J6" s="2"/>
      <c r="K6" s="2"/>
      <c r="L6" s="2"/>
      <c r="M6" s="2"/>
      <c r="P6" s="44"/>
    </row>
    <row r="7" spans="1:19" ht="16.5" customHeight="1" thickTop="1" thickBot="1" x14ac:dyDescent="0.25">
      <c r="B7" s="161" t="s">
        <v>1022</v>
      </c>
      <c r="C7" s="42" t="s">
        <v>308</v>
      </c>
      <c r="D7" s="155"/>
      <c r="E7" s="182" t="str">
        <f>IF(ISERROR(VLOOKUP(D7,Industries!B7:C221,2,FALSE)),"Unknown",VLOOKUP(D7,Industries!B7:C221,2,FALSE))</f>
        <v>Unknown</v>
      </c>
      <c r="F7" s="182"/>
      <c r="G7" s="183"/>
      <c r="H7" s="2"/>
      <c r="I7" s="2"/>
      <c r="J7" s="2"/>
      <c r="K7" s="2"/>
      <c r="L7" s="2"/>
      <c r="M7" s="2"/>
      <c r="P7" s="44"/>
    </row>
    <row r="8" spans="1:19" ht="16.5" customHeight="1" thickTop="1" thickBot="1" x14ac:dyDescent="0.3">
      <c r="B8" s="66" t="s">
        <v>20</v>
      </c>
      <c r="C8" s="2"/>
      <c r="D8" s="2"/>
      <c r="E8" s="177"/>
      <c r="F8" s="184"/>
      <c r="G8" s="185"/>
      <c r="H8" s="57" t="str">
        <f>IF(E8="","Please fill","")</f>
        <v>Please fill</v>
      </c>
      <c r="I8" s="2"/>
      <c r="J8" s="2"/>
      <c r="K8" s="2"/>
      <c r="L8" s="2"/>
      <c r="M8" s="2"/>
      <c r="P8" s="44">
        <f>IF(H8&lt;&gt;"",1,"")</f>
        <v>1</v>
      </c>
    </row>
    <row r="9" spans="1:19" ht="16.5" customHeight="1" thickTop="1" thickBot="1" x14ac:dyDescent="0.3">
      <c r="B9" s="66" t="s">
        <v>307</v>
      </c>
      <c r="C9" s="2"/>
      <c r="D9" s="2"/>
      <c r="E9" s="177"/>
      <c r="F9" s="184"/>
      <c r="G9" s="185"/>
      <c r="H9" s="2"/>
      <c r="I9" s="2"/>
      <c r="J9" s="2"/>
      <c r="K9" s="2"/>
      <c r="L9" s="2"/>
      <c r="M9" s="2"/>
      <c r="P9" s="44"/>
    </row>
    <row r="10" spans="1:19" s="66" customFormat="1" ht="16.5" customHeight="1" thickTop="1" thickBot="1" x14ac:dyDescent="0.25">
      <c r="B10" s="66" t="s">
        <v>459</v>
      </c>
      <c r="C10" s="2"/>
      <c r="D10" s="2"/>
      <c r="F10" s="156"/>
      <c r="G10" s="145" t="str">
        <f>IF(F10="-","Please select","")</f>
        <v/>
      </c>
      <c r="H10" s="2"/>
      <c r="I10" s="2"/>
      <c r="J10" s="2"/>
      <c r="K10" s="2"/>
      <c r="L10" s="2"/>
      <c r="M10" s="2"/>
      <c r="P10" s="71" t="str">
        <f>IF(F10="-",1,"")</f>
        <v/>
      </c>
      <c r="S10" s="71"/>
    </row>
    <row r="11" spans="1:19" ht="16.5" customHeight="1" thickTop="1" thickBot="1" x14ac:dyDescent="0.25">
      <c r="B11" s="66" t="s">
        <v>458</v>
      </c>
      <c r="C11" s="2"/>
      <c r="D11" s="2"/>
      <c r="E11" s="55"/>
      <c r="F11" s="156"/>
      <c r="G11" s="54" t="str">
        <f>IF(F11="-","Please select","")</f>
        <v/>
      </c>
      <c r="H11" s="2"/>
      <c r="I11" s="2"/>
      <c r="J11" s="2"/>
      <c r="K11" s="2"/>
      <c r="L11" s="2"/>
      <c r="M11" s="2"/>
      <c r="P11" s="44" t="str">
        <f>IF(F11="-",1,"")</f>
        <v/>
      </c>
    </row>
    <row r="12" spans="1:19" ht="15.75" customHeight="1" thickTop="1" thickBot="1" x14ac:dyDescent="0.25">
      <c r="A12" s="17"/>
      <c r="B12" s="56" t="s">
        <v>169</v>
      </c>
      <c r="C12" s="2"/>
      <c r="D12" s="2"/>
      <c r="E12" s="179"/>
      <c r="F12" s="180"/>
      <c r="G12" s="181"/>
      <c r="H12" s="44" t="str">
        <f>IF(AND(F11="Yes",E12="&lt; Main Shareholder &gt;"),"Please enter main shareholder's name",IF(E12="","Please fill",""))</f>
        <v>Please fill</v>
      </c>
      <c r="P12" s="44">
        <f>IF(H12&lt;&gt;"",1,"")</f>
        <v>1</v>
      </c>
    </row>
    <row r="13" spans="1:19" ht="15.75" customHeight="1" thickTop="1" thickBot="1" x14ac:dyDescent="0.25">
      <c r="A13" s="17"/>
      <c r="B13" s="61" t="s">
        <v>979</v>
      </c>
      <c r="C13" s="2"/>
      <c r="D13" s="2"/>
      <c r="E13" s="54"/>
      <c r="F13" s="156"/>
      <c r="G13" s="54" t="str">
        <f>IF(F13="-","Please select","")</f>
        <v/>
      </c>
      <c r="P13" s="44" t="str">
        <f>IF(F13="-",1,"")</f>
        <v/>
      </c>
    </row>
    <row r="14" spans="1:19" s="66" customFormat="1" ht="15.75" customHeight="1" thickTop="1" thickBot="1" x14ac:dyDescent="0.25">
      <c r="A14" s="17"/>
      <c r="B14" s="56" t="s">
        <v>339</v>
      </c>
      <c r="C14" s="2"/>
      <c r="D14" s="2"/>
      <c r="E14" s="146"/>
      <c r="F14" s="154"/>
      <c r="G14" s="83" t="s">
        <v>340</v>
      </c>
      <c r="H14" s="71" t="str">
        <f>IF(AND(OR(F13="-",F13="No"),F14&lt;&gt;""),"Error: input not required, please remove",IF(AND(F13="Yes",F14=""),"Please input a weight",IF(ISTEXT(F14)=TRUE,"Error",IF(F14&gt;100,"Error: value must be less that 100",""))))</f>
        <v/>
      </c>
      <c r="P14" s="139" t="str">
        <f>IF(H14&lt;&gt;"",1,"")</f>
        <v/>
      </c>
      <c r="S14" s="71"/>
    </row>
    <row r="15" spans="1:19" s="66" customFormat="1" ht="15.75" customHeight="1" thickTop="1" thickBot="1" x14ac:dyDescent="0.25">
      <c r="A15" s="17"/>
      <c r="B15" s="61" t="s">
        <v>1006</v>
      </c>
      <c r="C15" s="2"/>
      <c r="D15" s="2"/>
      <c r="E15" s="154"/>
      <c r="F15" s="154"/>
      <c r="G15" s="156"/>
      <c r="H15" s="87" t="str">
        <f>IF(ISTEXT(G15)=TRUE, "Error",IF(OR(E15="-",F15="-",G15="",AFSYearCalc!E4=1),"Please enter a valid date",""))</f>
        <v>Please enter a valid date</v>
      </c>
      <c r="P15" s="71">
        <f>IF(H15&lt;&gt;"",1,"")</f>
        <v>1</v>
      </c>
      <c r="S15" s="71"/>
    </row>
    <row r="16" spans="1:19" ht="14.25" thickTop="1" thickBot="1" x14ac:dyDescent="0.25">
      <c r="B16" s="1" t="s">
        <v>305</v>
      </c>
      <c r="F16" s="156"/>
      <c r="G16" s="44" t="str">
        <f>IF(F3&lt;&gt;"","",IF(ISTEXT(F16)=TRUE,"Error",IF(F16&lt;YEAR(AFSYearCalc!B9),"Note: AFSs are too old and will not be accepted","")))</f>
        <v/>
      </c>
      <c r="H16" s="52"/>
      <c r="P16" s="44" t="str">
        <f>IF(G16&lt;&gt;"",1,"")</f>
        <v/>
      </c>
    </row>
    <row r="17" spans="1:19" s="66" customFormat="1" ht="13.5" thickTop="1" x14ac:dyDescent="0.2">
      <c r="G17" s="71"/>
      <c r="H17" s="52"/>
      <c r="P17" s="71"/>
      <c r="S17" s="71"/>
    </row>
    <row r="18" spans="1:19" s="66" customFormat="1" ht="13.5" thickBot="1" x14ac:dyDescent="0.25">
      <c r="B18" s="69" t="s">
        <v>460</v>
      </c>
      <c r="C18" s="12"/>
      <c r="D18" s="69"/>
      <c r="E18" s="19"/>
      <c r="F18" s="86" t="s">
        <v>0</v>
      </c>
      <c r="G18" s="12"/>
      <c r="H18" s="52"/>
      <c r="P18" s="71"/>
      <c r="S18" s="71"/>
    </row>
    <row r="19" spans="1:19" s="66" customFormat="1" ht="16.5" customHeight="1" thickTop="1" thickBot="1" x14ac:dyDescent="0.25">
      <c r="B19" s="66" t="s">
        <v>461</v>
      </c>
      <c r="D19" s="186"/>
      <c r="E19" s="187"/>
      <c r="F19" s="187"/>
      <c r="G19" s="188"/>
      <c r="H19" s="52" t="str">
        <f>IF(D19="","Please fill","")</f>
        <v>Please fill</v>
      </c>
      <c r="P19" s="139">
        <f>IF(H19&lt;&gt;"",1,"")</f>
        <v>1</v>
      </c>
      <c r="S19" s="71"/>
    </row>
    <row r="20" spans="1:19" s="66" customFormat="1" ht="16.5" customHeight="1" thickTop="1" thickBot="1" x14ac:dyDescent="0.25">
      <c r="B20" s="66" t="s">
        <v>462</v>
      </c>
      <c r="D20" s="177"/>
      <c r="E20" s="189"/>
      <c r="F20" s="189"/>
      <c r="G20" s="178"/>
      <c r="H20" s="52" t="str">
        <f>IF(D20="","Please fill","")</f>
        <v>Please fill</v>
      </c>
      <c r="P20" s="139">
        <f>IF(H20&lt;&gt;"",1,"")</f>
        <v>1</v>
      </c>
      <c r="S20" s="71"/>
    </row>
    <row r="21" spans="1:19" s="66" customFormat="1" ht="16.5" customHeight="1" thickTop="1" thickBot="1" x14ac:dyDescent="0.25">
      <c r="B21" s="66" t="s">
        <v>463</v>
      </c>
      <c r="D21" s="177"/>
      <c r="E21" s="189"/>
      <c r="F21" s="189"/>
      <c r="G21" s="178"/>
      <c r="H21" s="52" t="str">
        <f>IF(D21="","Please fill","")</f>
        <v>Please fill</v>
      </c>
      <c r="P21" s="139">
        <f>IF(H21&lt;&gt;"",1,"")</f>
        <v>1</v>
      </c>
      <c r="S21" s="71"/>
    </row>
    <row r="22" spans="1:19" ht="15.75" customHeight="1" thickTop="1" x14ac:dyDescent="0.2">
      <c r="F22" s="2"/>
      <c r="P22" s="71"/>
    </row>
    <row r="23" spans="1:19" ht="15.75" customHeight="1" thickBot="1" x14ac:dyDescent="0.25">
      <c r="A23" s="70">
        <v>1.2</v>
      </c>
      <c r="B23" s="11" t="s">
        <v>300</v>
      </c>
      <c r="C23" s="12"/>
      <c r="D23" s="11"/>
      <c r="E23" s="19"/>
      <c r="F23" s="43"/>
      <c r="G23" s="12"/>
      <c r="H23" s="12"/>
      <c r="I23" s="2"/>
      <c r="J23" s="2"/>
      <c r="K23" s="2"/>
      <c r="L23" s="2"/>
      <c r="M23" s="2"/>
      <c r="P23" s="44"/>
    </row>
    <row r="24" spans="1:19" ht="13.5" thickTop="1" x14ac:dyDescent="0.2">
      <c r="F24" s="2"/>
      <c r="P24" s="44"/>
    </row>
    <row r="25" spans="1:19" x14ac:dyDescent="0.2">
      <c r="B25" s="9" t="s">
        <v>465</v>
      </c>
      <c r="F25" s="2"/>
      <c r="P25" s="44"/>
    </row>
    <row r="26" spans="1:19" x14ac:dyDescent="0.2">
      <c r="F26" s="2"/>
      <c r="P26" s="44"/>
    </row>
    <row r="27" spans="1:19" s="66" customFormat="1" x14ac:dyDescent="0.2">
      <c r="B27" s="66" t="s">
        <v>1033</v>
      </c>
      <c r="F27" s="2"/>
      <c r="P27" s="71"/>
      <c r="S27" s="71"/>
    </row>
    <row r="28" spans="1:19" s="66" customFormat="1" x14ac:dyDescent="0.2">
      <c r="B28" s="89" t="s">
        <v>470</v>
      </c>
      <c r="F28" s="2"/>
      <c r="P28" s="71"/>
      <c r="S28" s="71"/>
    </row>
    <row r="29" spans="1:19" s="66" customFormat="1" x14ac:dyDescent="0.2">
      <c r="B29" s="88" t="s">
        <v>471</v>
      </c>
      <c r="F29" s="2"/>
      <c r="P29" s="71"/>
      <c r="S29" s="71"/>
    </row>
    <row r="30" spans="1:19" s="66" customFormat="1" x14ac:dyDescent="0.2">
      <c r="B30" s="88" t="s">
        <v>472</v>
      </c>
      <c r="F30" s="2"/>
      <c r="P30" s="71"/>
      <c r="S30" s="71"/>
    </row>
    <row r="31" spans="1:19" s="66" customFormat="1" x14ac:dyDescent="0.2">
      <c r="B31" s="88" t="s">
        <v>473</v>
      </c>
      <c r="F31" s="2"/>
      <c r="P31" s="71"/>
      <c r="S31" s="71"/>
    </row>
    <row r="32" spans="1:19" s="66" customFormat="1" x14ac:dyDescent="0.2">
      <c r="B32" s="88" t="s">
        <v>474</v>
      </c>
      <c r="F32" s="2"/>
      <c r="P32" s="71"/>
      <c r="S32" s="71"/>
    </row>
    <row r="33" spans="1:19" s="66" customFormat="1" x14ac:dyDescent="0.2">
      <c r="B33" s="88" t="s">
        <v>475</v>
      </c>
      <c r="F33" s="2"/>
      <c r="P33" s="71"/>
      <c r="S33" s="71"/>
    </row>
    <row r="34" spans="1:19" s="66" customFormat="1" x14ac:dyDescent="0.2">
      <c r="B34" s="58" t="s">
        <v>476</v>
      </c>
      <c r="F34" s="2"/>
      <c r="P34" s="71"/>
      <c r="S34" s="71"/>
    </row>
    <row r="35" spans="1:19" s="66" customFormat="1" x14ac:dyDescent="0.2">
      <c r="B35" s="58" t="s">
        <v>1027</v>
      </c>
      <c r="F35" s="2"/>
      <c r="P35" s="71"/>
      <c r="S35" s="71"/>
    </row>
    <row r="36" spans="1:19" s="66" customFormat="1" x14ac:dyDescent="0.2">
      <c r="F36" s="2"/>
      <c r="P36" s="71"/>
      <c r="S36" s="71"/>
    </row>
    <row r="37" spans="1:19" ht="13.5" thickBot="1" x14ac:dyDescent="0.25">
      <c r="B37" s="11" t="s">
        <v>301</v>
      </c>
      <c r="C37" s="12"/>
      <c r="D37" s="11"/>
      <c r="E37" s="19"/>
      <c r="F37" s="43"/>
      <c r="G37" s="51"/>
      <c r="H37" s="51"/>
      <c r="I37" s="43" t="s">
        <v>0</v>
      </c>
      <c r="P37" s="44"/>
    </row>
    <row r="38" spans="1:19" ht="14.25" thickTop="1" thickBot="1" x14ac:dyDescent="0.25">
      <c r="B38" s="1" t="s">
        <v>326</v>
      </c>
      <c r="F38" s="2"/>
      <c r="I38" s="157"/>
      <c r="J38" s="44" t="str">
        <f>IF(I38="-","Please select",IF(I38=0,"Note: Submitting 0 AFS will result in immediate disqualification",IF(AND(I38&lt;3,I38&lt;&gt;0),"Note: Penalty will be applied for lack of AFSs","")))</f>
        <v>Note: Submitting 0 AFS will result in immediate disqualification</v>
      </c>
      <c r="P38" s="44" t="str">
        <f>IF(I38="-",1,"")</f>
        <v/>
      </c>
    </row>
    <row r="39" spans="1:19" ht="16.5" customHeight="1" thickBot="1" x14ac:dyDescent="0.3">
      <c r="B39" s="8" t="s">
        <v>337</v>
      </c>
      <c r="F39" s="174"/>
      <c r="G39" s="175"/>
      <c r="H39" s="175"/>
      <c r="I39" s="176"/>
      <c r="J39" s="44" t="str">
        <f>IF(AND(OR(I38=3,I38="-",I38=0),F39&lt;&gt;"-"),"Please select '-'",IF(AND(OR(I38=1,I38=2),F39="-"),"Please provide a reason",""))</f>
        <v>Please select '-'</v>
      </c>
      <c r="P39" s="44">
        <f>IF(J39&lt;&gt;"",1,"")</f>
        <v>1</v>
      </c>
    </row>
    <row r="40" spans="1:19" ht="16.5" customHeight="1" thickBot="1" x14ac:dyDescent="0.25">
      <c r="B40" s="66" t="s">
        <v>464</v>
      </c>
      <c r="F40" s="2"/>
      <c r="I40" s="158"/>
      <c r="J40" s="44" t="str">
        <f>IF(AND(OR(I38=0,I38="-"),I40&lt;&gt;"-"),"Please select '-'",IF(AND(I38&lt;&gt;"-",I38&gt;0,I40="-"),"Please select",IF(I40="Parent","Note: Letter of Support from legal representative of Parent mandatory","")))</f>
        <v>Please select '-'</v>
      </c>
      <c r="P40" s="44">
        <f>IF(OR(J40="Please select",J40="Please select '-'"),1,"")</f>
        <v>1</v>
      </c>
    </row>
    <row r="41" spans="1:19" ht="14.25" thickTop="1" thickBot="1" x14ac:dyDescent="0.25">
      <c r="B41" s="8" t="s">
        <v>1029</v>
      </c>
      <c r="F41" s="2"/>
      <c r="I41" s="155" t="s">
        <v>306</v>
      </c>
      <c r="J41" s="44" t="str">
        <f>IF(AND(OR(I38=0,I38="-",I40="-"),I41&lt;&gt;"-"),"Please select '-'",IF(AND(I40="Applicant",I41&lt;&gt;"-"),"Please select '-'",IF(AND(I40="Parent",I41="-"),"Please select",IF(AND(I41="No",I40="Parent"),"Note: This will result in not being evaluated",""))))</f>
        <v/>
      </c>
      <c r="P41" s="44" t="str">
        <f>IF(J41="Please select '-'",1,"")</f>
        <v/>
      </c>
    </row>
    <row r="42" spans="1:19" ht="14.25" thickTop="1" thickBot="1" x14ac:dyDescent="0.25">
      <c r="B42" s="1" t="s">
        <v>336</v>
      </c>
      <c r="F42" s="2"/>
      <c r="I42" s="155"/>
      <c r="J42" s="44" t="str">
        <f>IF(ISERROR(IF(AND(VLOOKUP(D4,'Category Consolidated'!B4:C201,3,FALSE)="High",I42="No"),"Note: This will result in immediate disqualification",IF(AND(OR(I38=0,I38="-"),I42&lt;&gt;"-"),"Please select '-'",IF(AND(I38&gt;0,I42="-"),"Please select",IF(I42="No","Note: Penalty will be applied for lack of an Auditor's Report",""))))),"",IF(AND(VLOOKUP(D4,'Category Consolidated'!B4:C201,3,FALSE)="High",I42="No"),"Note: This will result in immediate disqualification",IF(AND(OR(I38=0,I38="-"),I42&lt;&gt;"-"),"Please select '-'",IF(AND(I38&gt;0,I42="-"),"Please select",IF(I42="No","Note: Penalty will be applied for lack of an Auditor's Report","")))))</f>
        <v/>
      </c>
      <c r="P42" s="44" t="str">
        <f>IF(OR(J42="Please select '-'",J42="Please select"),1,"")</f>
        <v/>
      </c>
    </row>
    <row r="43" spans="1:19" ht="14.25" thickTop="1" thickBot="1" x14ac:dyDescent="0.25">
      <c r="B43" s="8" t="s">
        <v>329</v>
      </c>
      <c r="F43" s="2"/>
      <c r="H43" s="177"/>
      <c r="I43" s="178"/>
      <c r="J43" s="44" t="str">
        <f>IF(AND(OR(I42="No",I42="-"),H43&lt;&gt;""),"Error: There is a mismatch between answers 7 and 7.1",IF(AND(H43="",I42="Yes"),"Note: Required Field",""))</f>
        <v/>
      </c>
      <c r="P43" s="44" t="str">
        <f>IF(AND(OR(I42="No",I42="-"),H43&lt;&gt;""),1,IF(AND(H43="",I42="Yes"),1,""))</f>
        <v/>
      </c>
    </row>
    <row r="44" spans="1:19" ht="14.25" thickTop="1" thickBot="1" x14ac:dyDescent="0.25">
      <c r="B44" s="1" t="s">
        <v>327</v>
      </c>
      <c r="F44" s="2"/>
      <c r="I44" s="155"/>
      <c r="J44" s="44" t="str">
        <f>IF(AND(OR(I38=0,I38="-"),I44&lt;&gt;"-"),"Please select '-'",IF(AND(I38&gt;0,I44="-"),"Please select",IF(I44="No","Note: Penalty will be applied for lack of Notes to Accounts","")))</f>
        <v>Please select '-'</v>
      </c>
      <c r="P44" s="44">
        <f>IF(OR(J44="Please select '-'",J44="Please select"),1,"")</f>
        <v>1</v>
      </c>
    </row>
    <row r="45" spans="1:19" ht="14.25" thickTop="1" thickBot="1" x14ac:dyDescent="0.25">
      <c r="B45" s="1" t="s">
        <v>328</v>
      </c>
      <c r="F45" s="2"/>
      <c r="I45" s="155"/>
      <c r="J45" s="44" t="str">
        <f>IF(I45="","Note: Required Field",IF(I45="No","Note: This will result in immediate disqualification",""))</f>
        <v>Note: Required Field</v>
      </c>
      <c r="P45" s="44"/>
    </row>
    <row r="46" spans="1:19" ht="14.25" thickTop="1" thickBot="1" x14ac:dyDescent="0.25">
      <c r="F46" s="2"/>
      <c r="P46" s="44"/>
    </row>
    <row r="47" spans="1:19" ht="15.75" customHeight="1" thickTop="1" thickBot="1" x14ac:dyDescent="0.25">
      <c r="A47" s="13">
        <v>1.3</v>
      </c>
      <c r="B47" s="12" t="s">
        <v>35</v>
      </c>
      <c r="C47" s="12"/>
      <c r="D47" s="21" t="s">
        <v>10</v>
      </c>
      <c r="E47" s="21" t="s">
        <v>14</v>
      </c>
      <c r="F47" s="27">
        <f>F16</f>
        <v>0</v>
      </c>
      <c r="G47" s="27">
        <f>F16-1</f>
        <v>-1</v>
      </c>
      <c r="H47" s="27">
        <f>F16-2</f>
        <v>-2</v>
      </c>
      <c r="I47" s="49">
        <f>F47</f>
        <v>0</v>
      </c>
      <c r="J47" s="49">
        <f t="shared" ref="J47:K47" si="1">G47</f>
        <v>-1</v>
      </c>
      <c r="K47" s="49">
        <f t="shared" si="1"/>
        <v>-2</v>
      </c>
      <c r="L47" s="49"/>
      <c r="M47" s="44" t="s">
        <v>302</v>
      </c>
      <c r="N47" s="44" t="s">
        <v>303</v>
      </c>
      <c r="O47" s="44" t="s">
        <v>304</v>
      </c>
      <c r="P47" s="44"/>
    </row>
    <row r="48" spans="1:19" ht="14.25" thickTop="1" thickBot="1" x14ac:dyDescent="0.25">
      <c r="A48" s="17"/>
      <c r="B48" s="26" t="s">
        <v>2</v>
      </c>
      <c r="C48" s="2"/>
      <c r="D48" s="155" t="s">
        <v>167</v>
      </c>
      <c r="E48" s="155" t="s">
        <v>14</v>
      </c>
      <c r="F48" s="6"/>
      <c r="G48" s="7" t="s">
        <v>0</v>
      </c>
      <c r="H48" s="10"/>
      <c r="M48" s="50">
        <f>SUM(M49:M81)</f>
        <v>0</v>
      </c>
      <c r="N48" s="50">
        <f>SUM(N49:N81)</f>
        <v>0</v>
      </c>
      <c r="O48" s="50">
        <f>SUM(O49:O81)</f>
        <v>0</v>
      </c>
      <c r="P48" s="44"/>
    </row>
    <row r="49" spans="2:16" ht="14.25" thickTop="1" thickBot="1" x14ac:dyDescent="0.25">
      <c r="B49" s="9" t="s">
        <v>23</v>
      </c>
      <c r="F49" s="159"/>
      <c r="G49" s="159"/>
      <c r="H49" s="159"/>
      <c r="I49" s="50" t="str">
        <f>IF(ISTEXT(F49)=TRUE,"Error","")</f>
        <v/>
      </c>
      <c r="J49" s="50" t="str">
        <f t="shared" ref="J49:K57" si="2">IF(ISTEXT(G49)=TRUE,"Error","")</f>
        <v/>
      </c>
      <c r="K49" s="50" t="str">
        <f t="shared" si="2"/>
        <v/>
      </c>
      <c r="L49" s="50"/>
      <c r="M49" s="48" t="str">
        <f>IF(ISTEXT(F49)=TRUE,1,"")</f>
        <v/>
      </c>
      <c r="N49" s="48" t="str">
        <f t="shared" ref="N49:O49" si="3">IF(ISTEXT(G49)=TRUE,1,"")</f>
        <v/>
      </c>
      <c r="O49" s="48" t="str">
        <f t="shared" si="3"/>
        <v/>
      </c>
      <c r="P49" s="44"/>
    </row>
    <row r="50" spans="2:16" ht="14.25" thickTop="1" thickBot="1" x14ac:dyDescent="0.25">
      <c r="B50" s="8" t="s">
        <v>21</v>
      </c>
      <c r="F50" s="160"/>
      <c r="G50" s="160"/>
      <c r="H50" s="160"/>
      <c r="I50" s="50" t="str">
        <f t="shared" ref="I50:I57" si="4">IF(ISTEXT(F50)=TRUE,"Error","")</f>
        <v/>
      </c>
      <c r="J50" s="50" t="str">
        <f t="shared" si="2"/>
        <v/>
      </c>
      <c r="K50" s="50" t="str">
        <f t="shared" si="2"/>
        <v/>
      </c>
      <c r="L50" s="50"/>
      <c r="M50" s="48" t="str">
        <f t="shared" ref="M50:M64" si="5">IF(ISTEXT(F50)=TRUE,1,"")</f>
        <v/>
      </c>
      <c r="N50" s="48" t="str">
        <f t="shared" ref="N50:N64" si="6">IF(ISTEXT(G50)=TRUE,1,"")</f>
        <v/>
      </c>
      <c r="O50" s="48" t="str">
        <f t="shared" ref="O50:O64" si="7">IF(ISTEXT(H50)=TRUE,1,"")</f>
        <v/>
      </c>
      <c r="P50" s="44"/>
    </row>
    <row r="51" spans="2:16" ht="14.25" thickTop="1" thickBot="1" x14ac:dyDescent="0.25">
      <c r="B51" s="8" t="s">
        <v>39</v>
      </c>
      <c r="F51" s="160"/>
      <c r="G51" s="160"/>
      <c r="H51" s="160"/>
      <c r="I51" s="50" t="str">
        <f t="shared" si="4"/>
        <v/>
      </c>
      <c r="J51" s="50" t="str">
        <f t="shared" si="2"/>
        <v/>
      </c>
      <c r="K51" s="50" t="str">
        <f t="shared" si="2"/>
        <v/>
      </c>
      <c r="L51" s="50"/>
      <c r="M51" s="48" t="str">
        <f t="shared" si="5"/>
        <v/>
      </c>
      <c r="N51" s="48" t="str">
        <f t="shared" si="6"/>
        <v/>
      </c>
      <c r="O51" s="48" t="str">
        <f t="shared" si="7"/>
        <v/>
      </c>
      <c r="P51" s="44"/>
    </row>
    <row r="52" spans="2:16" ht="14.25" thickTop="1" thickBot="1" x14ac:dyDescent="0.25">
      <c r="B52" s="8" t="s">
        <v>457</v>
      </c>
      <c r="F52" s="160"/>
      <c r="G52" s="160"/>
      <c r="H52" s="160"/>
      <c r="I52" s="50" t="str">
        <f t="shared" si="4"/>
        <v/>
      </c>
      <c r="J52" s="50" t="str">
        <f t="shared" si="2"/>
        <v/>
      </c>
      <c r="K52" s="50" t="str">
        <f t="shared" si="2"/>
        <v/>
      </c>
      <c r="L52" s="50"/>
      <c r="M52" s="48" t="str">
        <f t="shared" si="5"/>
        <v/>
      </c>
      <c r="N52" s="48" t="str">
        <f t="shared" si="6"/>
        <v/>
      </c>
      <c r="O52" s="48" t="str">
        <f t="shared" si="7"/>
        <v/>
      </c>
      <c r="P52" s="44"/>
    </row>
    <row r="53" spans="2:16" ht="14.25" thickTop="1" thickBot="1" x14ac:dyDescent="0.25">
      <c r="B53" s="8" t="s">
        <v>4</v>
      </c>
      <c r="F53" s="160"/>
      <c r="G53" s="160"/>
      <c r="H53" s="160"/>
      <c r="I53" s="50" t="str">
        <f t="shared" si="4"/>
        <v/>
      </c>
      <c r="J53" s="50" t="str">
        <f t="shared" si="2"/>
        <v/>
      </c>
      <c r="K53" s="50" t="str">
        <f t="shared" si="2"/>
        <v/>
      </c>
      <c r="L53" s="50"/>
      <c r="M53" s="48" t="str">
        <f t="shared" si="5"/>
        <v/>
      </c>
      <c r="N53" s="48" t="str">
        <f t="shared" si="6"/>
        <v/>
      </c>
      <c r="O53" s="48" t="str">
        <f t="shared" si="7"/>
        <v/>
      </c>
      <c r="P53" s="44"/>
    </row>
    <row r="54" spans="2:16" ht="14.25" thickTop="1" thickBot="1" x14ac:dyDescent="0.25">
      <c r="B54" s="8" t="s">
        <v>36</v>
      </c>
      <c r="F54" s="160"/>
      <c r="G54" s="160"/>
      <c r="H54" s="160"/>
      <c r="I54" s="50" t="str">
        <f t="shared" si="4"/>
        <v/>
      </c>
      <c r="J54" s="50" t="str">
        <f t="shared" si="2"/>
        <v/>
      </c>
      <c r="K54" s="50" t="str">
        <f t="shared" si="2"/>
        <v/>
      </c>
      <c r="L54" s="50"/>
      <c r="M54" s="48" t="str">
        <f t="shared" si="5"/>
        <v/>
      </c>
      <c r="N54" s="48" t="str">
        <f t="shared" si="6"/>
        <v/>
      </c>
      <c r="O54" s="48" t="str">
        <f t="shared" si="7"/>
        <v/>
      </c>
      <c r="P54" s="44"/>
    </row>
    <row r="55" spans="2:16" ht="14.25" thickTop="1" thickBot="1" x14ac:dyDescent="0.25">
      <c r="B55" s="9" t="s">
        <v>18</v>
      </c>
      <c r="F55" s="160"/>
      <c r="G55" s="160"/>
      <c r="H55" s="160"/>
      <c r="I55" s="50" t="str">
        <f t="shared" si="4"/>
        <v/>
      </c>
      <c r="J55" s="50" t="str">
        <f t="shared" si="2"/>
        <v/>
      </c>
      <c r="K55" s="50" t="str">
        <f t="shared" si="2"/>
        <v/>
      </c>
      <c r="L55" s="50"/>
      <c r="M55" s="48" t="str">
        <f t="shared" si="5"/>
        <v/>
      </c>
      <c r="N55" s="48" t="str">
        <f t="shared" si="6"/>
        <v/>
      </c>
      <c r="O55" s="48" t="str">
        <f t="shared" si="7"/>
        <v/>
      </c>
      <c r="P55" s="44"/>
    </row>
    <row r="56" spans="2:16" ht="14.25" thickTop="1" thickBot="1" x14ac:dyDescent="0.25">
      <c r="B56" s="9" t="s">
        <v>22</v>
      </c>
      <c r="F56" s="160"/>
      <c r="G56" s="160"/>
      <c r="H56" s="160"/>
      <c r="I56" s="50" t="str">
        <f t="shared" si="4"/>
        <v/>
      </c>
      <c r="J56" s="50" t="str">
        <f t="shared" si="2"/>
        <v/>
      </c>
      <c r="K56" s="50" t="str">
        <f t="shared" si="2"/>
        <v/>
      </c>
      <c r="L56" s="50"/>
      <c r="M56" s="48" t="str">
        <f t="shared" si="5"/>
        <v/>
      </c>
      <c r="N56" s="48" t="str">
        <f t="shared" si="6"/>
        <v/>
      </c>
      <c r="O56" s="48" t="str">
        <f t="shared" si="7"/>
        <v/>
      </c>
      <c r="P56" s="44"/>
    </row>
    <row r="57" spans="2:16" ht="14.25" thickTop="1" thickBot="1" x14ac:dyDescent="0.25">
      <c r="B57" s="9" t="s">
        <v>16</v>
      </c>
      <c r="F57" s="160"/>
      <c r="G57" s="160"/>
      <c r="H57" s="160"/>
      <c r="I57" s="50" t="str">
        <f t="shared" si="4"/>
        <v/>
      </c>
      <c r="J57" s="50" t="str">
        <f t="shared" si="2"/>
        <v/>
      </c>
      <c r="K57" s="50" t="str">
        <f t="shared" si="2"/>
        <v/>
      </c>
      <c r="L57" s="50"/>
      <c r="M57" s="48" t="str">
        <f t="shared" si="5"/>
        <v/>
      </c>
      <c r="N57" s="48" t="str">
        <f t="shared" si="6"/>
        <v/>
      </c>
      <c r="O57" s="48" t="str">
        <f t="shared" si="7"/>
        <v/>
      </c>
      <c r="P57" s="44"/>
    </row>
    <row r="58" spans="2:16" ht="14.25" thickTop="1" thickBot="1" x14ac:dyDescent="0.25">
      <c r="F58" s="53" t="str">
        <f>IF(ISERROR(F57&lt;&gt;(F64+F66)),"",IF(OR(F49&lt;SUM(F50:F54),F57&lt;&gt;(F64+F66),F57&lt;SUM(F49,F55,F56)),"Check",""))</f>
        <v/>
      </c>
      <c r="G58" s="53" t="str">
        <f>IF(ISERROR(G57&lt;&gt;(G64+G66)),"",IF(OR(G49&lt;SUM(G50:G54),G57&lt;SUM(G49,G55,G56),G57&lt;&gt;(G64+G66)),"Check",""))</f>
        <v/>
      </c>
      <c r="H58" s="53" t="str">
        <f>IF(ISERROR(H57&lt;&gt;(H64+H66)),"",IF(OR(H49&lt;SUM(H50:H54),H57&lt;SUM(H49,H55,H56),H57&lt;&gt;(H64+H66)),"Check",""))</f>
        <v/>
      </c>
      <c r="I58" s="48"/>
      <c r="J58" s="48"/>
      <c r="K58" s="48"/>
      <c r="L58" s="48"/>
      <c r="M58" s="50" t="str">
        <f>IF(F58="Check",1,"")</f>
        <v/>
      </c>
      <c r="N58" s="50" t="str">
        <f t="shared" ref="N58:O58" si="8">IF(G58="Check",1,"")</f>
        <v/>
      </c>
      <c r="O58" s="50" t="str">
        <f t="shared" si="8"/>
        <v/>
      </c>
      <c r="P58" s="44"/>
    </row>
    <row r="59" spans="2:16" ht="14.25" thickTop="1" thickBot="1" x14ac:dyDescent="0.25">
      <c r="B59" s="9" t="s">
        <v>24</v>
      </c>
      <c r="F59" s="160"/>
      <c r="G59" s="160"/>
      <c r="H59" s="160"/>
      <c r="I59" s="50" t="str">
        <f t="shared" ref="I59:I64" si="9">IF(ISTEXT(F59)=TRUE,"Error","")</f>
        <v/>
      </c>
      <c r="J59" s="50" t="str">
        <f t="shared" ref="J59:J64" si="10">IF(ISTEXT(G59)=TRUE,"Error","")</f>
        <v/>
      </c>
      <c r="K59" s="50" t="str">
        <f t="shared" ref="K59:K64" si="11">IF(ISTEXT(H59)=TRUE,"Error","")</f>
        <v/>
      </c>
      <c r="L59" s="50"/>
      <c r="M59" s="48" t="str">
        <f t="shared" si="5"/>
        <v/>
      </c>
      <c r="N59" s="48" t="str">
        <f t="shared" si="6"/>
        <v/>
      </c>
      <c r="O59" s="48" t="str">
        <f t="shared" si="7"/>
        <v/>
      </c>
      <c r="P59" s="44"/>
    </row>
    <row r="60" spans="2:16" ht="14.25" thickTop="1" thickBot="1" x14ac:dyDescent="0.25">
      <c r="B60" s="8" t="s">
        <v>37</v>
      </c>
      <c r="F60" s="160"/>
      <c r="G60" s="160"/>
      <c r="H60" s="160"/>
      <c r="I60" s="50" t="str">
        <f t="shared" si="9"/>
        <v/>
      </c>
      <c r="J60" s="50" t="str">
        <f t="shared" si="10"/>
        <v/>
      </c>
      <c r="K60" s="50" t="str">
        <f t="shared" si="11"/>
        <v/>
      </c>
      <c r="L60" s="50"/>
      <c r="M60" s="48" t="str">
        <f t="shared" si="5"/>
        <v/>
      </c>
      <c r="N60" s="48" t="str">
        <f t="shared" si="6"/>
        <v/>
      </c>
      <c r="O60" s="48" t="str">
        <f t="shared" si="7"/>
        <v/>
      </c>
      <c r="P60" s="44"/>
    </row>
    <row r="61" spans="2:16" ht="14.25" thickTop="1" thickBot="1" x14ac:dyDescent="0.25">
      <c r="B61" s="8" t="s">
        <v>466</v>
      </c>
      <c r="F61" s="160"/>
      <c r="G61" s="160"/>
      <c r="H61" s="160"/>
      <c r="I61" s="50" t="str">
        <f t="shared" si="9"/>
        <v/>
      </c>
      <c r="J61" s="50" t="str">
        <f t="shared" si="10"/>
        <v/>
      </c>
      <c r="K61" s="50" t="str">
        <f t="shared" si="11"/>
        <v/>
      </c>
      <c r="L61" s="50"/>
      <c r="M61" s="48" t="str">
        <f t="shared" si="5"/>
        <v/>
      </c>
      <c r="N61" s="48" t="str">
        <f t="shared" si="6"/>
        <v/>
      </c>
      <c r="O61" s="48" t="str">
        <f t="shared" si="7"/>
        <v/>
      </c>
      <c r="P61" s="44"/>
    </row>
    <row r="62" spans="2:16" ht="14.25" thickTop="1" thickBot="1" x14ac:dyDescent="0.25">
      <c r="B62" s="8" t="s">
        <v>38</v>
      </c>
      <c r="F62" s="160"/>
      <c r="G62" s="160"/>
      <c r="H62" s="160"/>
      <c r="I62" s="50" t="str">
        <f t="shared" si="9"/>
        <v/>
      </c>
      <c r="J62" s="50" t="str">
        <f t="shared" si="10"/>
        <v/>
      </c>
      <c r="K62" s="50" t="str">
        <f t="shared" si="11"/>
        <v/>
      </c>
      <c r="L62" s="50"/>
      <c r="M62" s="48" t="str">
        <f t="shared" si="5"/>
        <v/>
      </c>
      <c r="N62" s="48" t="str">
        <f t="shared" si="6"/>
        <v/>
      </c>
      <c r="O62" s="48" t="str">
        <f t="shared" si="7"/>
        <v/>
      </c>
      <c r="P62" s="44"/>
    </row>
    <row r="63" spans="2:16" ht="14.25" thickTop="1" thickBot="1" x14ac:dyDescent="0.25">
      <c r="B63" s="9" t="s">
        <v>25</v>
      </c>
      <c r="F63" s="160"/>
      <c r="G63" s="160"/>
      <c r="H63" s="160"/>
      <c r="I63" s="50" t="str">
        <f t="shared" si="9"/>
        <v/>
      </c>
      <c r="J63" s="50" t="str">
        <f t="shared" si="10"/>
        <v/>
      </c>
      <c r="K63" s="50" t="str">
        <f t="shared" si="11"/>
        <v/>
      </c>
      <c r="L63" s="50"/>
      <c r="M63" s="48" t="str">
        <f t="shared" si="5"/>
        <v/>
      </c>
      <c r="N63" s="48" t="str">
        <f t="shared" si="6"/>
        <v/>
      </c>
      <c r="O63" s="48" t="str">
        <f t="shared" si="7"/>
        <v/>
      </c>
      <c r="P63" s="44"/>
    </row>
    <row r="64" spans="2:16" ht="14.25" thickTop="1" thickBot="1" x14ac:dyDescent="0.25">
      <c r="B64" s="9" t="s">
        <v>26</v>
      </c>
      <c r="F64" s="160"/>
      <c r="G64" s="160"/>
      <c r="H64" s="160"/>
      <c r="I64" s="50" t="str">
        <f t="shared" si="9"/>
        <v/>
      </c>
      <c r="J64" s="50" t="str">
        <f t="shared" si="10"/>
        <v/>
      </c>
      <c r="K64" s="50" t="str">
        <f t="shared" si="11"/>
        <v/>
      </c>
      <c r="L64" s="50"/>
      <c r="M64" s="48" t="str">
        <f t="shared" si="5"/>
        <v/>
      </c>
      <c r="N64" s="48" t="str">
        <f t="shared" si="6"/>
        <v/>
      </c>
      <c r="O64" s="48" t="str">
        <f t="shared" si="7"/>
        <v/>
      </c>
      <c r="P64" s="44"/>
    </row>
    <row r="65" spans="1:19" ht="14.25" thickTop="1" thickBot="1" x14ac:dyDescent="0.25">
      <c r="F65" s="53" t="str">
        <f>IF(ISERROR(F57&lt;&gt;(F64+F66)),"",IF(OR(F59&lt;SUM(F60:F62),F64&lt;SUM(F59,F63),F57&lt;&gt;(F64+F66)),"Check",""))</f>
        <v/>
      </c>
      <c r="G65" s="53" t="str">
        <f>IF(ISERROR(G57&lt;&gt;(G64+G66)),"",IF(OR(G59&lt;SUM(G60:G62),G64&lt;SUM(G59,G63),G57&lt;&gt;(G64+G66)),"Check",""))</f>
        <v/>
      </c>
      <c r="H65" s="53" t="str">
        <f>IF(ISERROR(H57&lt;&gt;(H64+H66)),"",IF(OR(H59&lt;SUM(H60:H62),H64&lt;SUM(H59,H63),H57&lt;&gt;(H64+H66)),"Check",""))</f>
        <v/>
      </c>
      <c r="I65" s="48"/>
      <c r="J65" s="48"/>
      <c r="K65" s="48"/>
      <c r="L65" s="48"/>
      <c r="M65" s="50" t="str">
        <f>IF(F65="Check",1,"")</f>
        <v/>
      </c>
      <c r="N65" s="50" t="str">
        <f t="shared" ref="N65:O65" si="12">IF(G65="Check",1,"")</f>
        <v/>
      </c>
      <c r="O65" s="50" t="str">
        <f t="shared" si="12"/>
        <v/>
      </c>
      <c r="P65" s="44"/>
    </row>
    <row r="66" spans="1:19" ht="14.25" thickTop="1" thickBot="1" x14ac:dyDescent="0.25">
      <c r="B66" s="9" t="s">
        <v>29</v>
      </c>
      <c r="F66" s="160"/>
      <c r="G66" s="160"/>
      <c r="H66" s="160"/>
      <c r="I66" s="50" t="str">
        <f t="shared" ref="I66:I81" si="13">IF(ISTEXT(F66)=TRUE,"Error","")</f>
        <v/>
      </c>
      <c r="J66" s="50" t="str">
        <f t="shared" ref="J66:J81" si="14">IF(ISTEXT(G66)=TRUE,"Error","")</f>
        <v/>
      </c>
      <c r="K66" s="50" t="str">
        <f t="shared" ref="K66:K81" si="15">IF(ISTEXT(H66)=TRUE,"Error","")</f>
        <v/>
      </c>
      <c r="L66" s="50"/>
      <c r="M66" s="48" t="str">
        <f t="shared" ref="M66:M81" si="16">IF(ISTEXT(F66)=TRUE,1,"")</f>
        <v/>
      </c>
      <c r="N66" s="48" t="str">
        <f t="shared" ref="N66:N81" si="17">IF(ISTEXT(G66)=TRUE,1,"")</f>
        <v/>
      </c>
      <c r="O66" s="48" t="str">
        <f t="shared" ref="O66:O81" si="18">IF(ISTEXT(H66)=TRUE,1,"")</f>
        <v/>
      </c>
      <c r="P66" s="44"/>
    </row>
    <row r="67" spans="1:19" ht="13.5" thickTop="1" x14ac:dyDescent="0.2">
      <c r="B67" s="18"/>
      <c r="F67" s="53" t="str">
        <f>IF(ISERROR(F57&lt;&gt;(F64+F66)),"",IF(F57&lt;&gt;(F64+F66),"Check",""))</f>
        <v/>
      </c>
      <c r="G67" s="53" t="str">
        <f>IF(ISERROR(G57&lt;&gt;(G64+G66)),"",IF(G57&lt;&gt;(G64+G66),"Check",""))</f>
        <v/>
      </c>
      <c r="H67" s="53" t="str">
        <f>IF(ISERROR(H57&lt;&gt;(H64+H66)),"",IF(H57&lt;&gt;(H64+H66),"Check",""))</f>
        <v/>
      </c>
      <c r="I67" s="48"/>
      <c r="J67" s="48"/>
      <c r="K67" s="48"/>
      <c r="L67" s="48"/>
      <c r="M67" s="50" t="str">
        <f>IF(F67="Check",1,"")</f>
        <v/>
      </c>
      <c r="N67" s="50" t="str">
        <f t="shared" ref="N67:O67" si="19">IF(G67="Check",1,"")</f>
        <v/>
      </c>
      <c r="O67" s="50" t="str">
        <f t="shared" si="19"/>
        <v/>
      </c>
      <c r="P67" s="44"/>
    </row>
    <row r="68" spans="1:19" x14ac:dyDescent="0.2">
      <c r="A68" s="17"/>
      <c r="B68" s="26" t="s">
        <v>3</v>
      </c>
      <c r="C68" s="2"/>
      <c r="D68" s="2"/>
      <c r="E68" s="2"/>
      <c r="F68" s="45"/>
      <c r="G68" s="46" t="s">
        <v>0</v>
      </c>
      <c r="H68" s="47"/>
      <c r="I68" s="48"/>
      <c r="J68" s="48"/>
      <c r="K68" s="48"/>
      <c r="L68" s="48"/>
      <c r="M68" s="48"/>
      <c r="N68" s="48"/>
      <c r="O68" s="48"/>
      <c r="P68" s="44"/>
    </row>
    <row r="69" spans="1:19" ht="13.5" thickBot="1" x14ac:dyDescent="0.25">
      <c r="B69" s="1" t="s">
        <v>27</v>
      </c>
      <c r="F69" s="159"/>
      <c r="G69" s="159"/>
      <c r="H69" s="159"/>
      <c r="I69" s="50" t="str">
        <f t="shared" si="13"/>
        <v/>
      </c>
      <c r="J69" s="50" t="str">
        <f t="shared" si="14"/>
        <v/>
      </c>
      <c r="K69" s="50" t="str">
        <f t="shared" si="15"/>
        <v/>
      </c>
      <c r="L69" s="50"/>
      <c r="M69" s="48" t="str">
        <f t="shared" si="16"/>
        <v/>
      </c>
      <c r="N69" s="48" t="str">
        <f t="shared" si="17"/>
        <v/>
      </c>
      <c r="O69" s="48" t="str">
        <f t="shared" si="18"/>
        <v/>
      </c>
      <c r="P69" s="44"/>
    </row>
    <row r="70" spans="1:19" ht="14.25" thickTop="1" thickBot="1" x14ac:dyDescent="0.25">
      <c r="B70" s="1" t="s">
        <v>28</v>
      </c>
      <c r="F70" s="160"/>
      <c r="G70" s="160"/>
      <c r="H70" s="160"/>
      <c r="I70" s="50" t="str">
        <f t="shared" si="13"/>
        <v/>
      </c>
      <c r="J70" s="50" t="str">
        <f t="shared" si="14"/>
        <v/>
      </c>
      <c r="K70" s="50" t="str">
        <f t="shared" si="15"/>
        <v/>
      </c>
      <c r="L70" s="50"/>
      <c r="M70" s="48" t="str">
        <f t="shared" si="16"/>
        <v/>
      </c>
      <c r="N70" s="48" t="str">
        <f t="shared" si="17"/>
        <v/>
      </c>
      <c r="O70" s="48" t="str">
        <f t="shared" si="18"/>
        <v/>
      </c>
      <c r="P70" s="44"/>
    </row>
    <row r="71" spans="1:19" s="66" customFormat="1" ht="14.25" thickTop="1" thickBot="1" x14ac:dyDescent="0.25">
      <c r="B71" s="9" t="s">
        <v>467</v>
      </c>
      <c r="F71" s="63">
        <f>F69-F70</f>
        <v>0</v>
      </c>
      <c r="G71" s="63">
        <f>G69-G70</f>
        <v>0</v>
      </c>
      <c r="H71" s="63">
        <f>H69-H70</f>
        <v>0</v>
      </c>
      <c r="I71" s="85"/>
      <c r="J71" s="85"/>
      <c r="K71" s="85"/>
      <c r="L71" s="85"/>
      <c r="M71" s="48"/>
      <c r="N71" s="48"/>
      <c r="O71" s="48"/>
      <c r="P71" s="71"/>
      <c r="S71" s="71"/>
    </row>
    <row r="72" spans="1:19" ht="14.25" thickTop="1" thickBot="1" x14ac:dyDescent="0.25">
      <c r="B72" s="9" t="s">
        <v>469</v>
      </c>
      <c r="F72" s="63">
        <f>F73+F74</f>
        <v>0</v>
      </c>
      <c r="G72" s="63">
        <f>G73+G74</f>
        <v>0</v>
      </c>
      <c r="H72" s="63">
        <f>H73+H74</f>
        <v>0</v>
      </c>
      <c r="I72" s="50"/>
      <c r="J72" s="50"/>
      <c r="K72" s="50"/>
      <c r="L72" s="50"/>
      <c r="M72" s="48"/>
      <c r="N72" s="48"/>
      <c r="O72" s="48"/>
      <c r="P72" s="44"/>
    </row>
    <row r="73" spans="1:19" ht="14.25" thickTop="1" thickBot="1" x14ac:dyDescent="0.25">
      <c r="B73" s="66" t="s">
        <v>468</v>
      </c>
      <c r="F73" s="160"/>
      <c r="G73" s="160"/>
      <c r="H73" s="160"/>
      <c r="I73" s="50" t="str">
        <f t="shared" si="13"/>
        <v/>
      </c>
      <c r="J73" s="50" t="str">
        <f t="shared" si="14"/>
        <v/>
      </c>
      <c r="K73" s="50" t="str">
        <f t="shared" si="15"/>
        <v/>
      </c>
      <c r="L73" s="50"/>
      <c r="M73" s="48" t="str">
        <f t="shared" si="16"/>
        <v/>
      </c>
      <c r="N73" s="48" t="str">
        <f t="shared" si="17"/>
        <v/>
      </c>
      <c r="O73" s="48" t="str">
        <f t="shared" si="18"/>
        <v/>
      </c>
      <c r="P73" s="44"/>
    </row>
    <row r="74" spans="1:19" ht="14.25" thickTop="1" thickBot="1" x14ac:dyDescent="0.25">
      <c r="B74" s="9" t="s">
        <v>31</v>
      </c>
      <c r="F74" s="160"/>
      <c r="G74" s="160"/>
      <c r="H74" s="160"/>
      <c r="I74" s="50" t="str">
        <f t="shared" si="13"/>
        <v/>
      </c>
      <c r="J74" s="50" t="str">
        <f t="shared" si="14"/>
        <v/>
      </c>
      <c r="K74" s="50" t="str">
        <f t="shared" si="15"/>
        <v/>
      </c>
      <c r="L74" s="50"/>
      <c r="M74" s="48" t="str">
        <f t="shared" si="16"/>
        <v/>
      </c>
      <c r="N74" s="48" t="str">
        <f t="shared" si="17"/>
        <v/>
      </c>
      <c r="O74" s="48" t="str">
        <f t="shared" si="18"/>
        <v/>
      </c>
      <c r="P74" s="44"/>
    </row>
    <row r="75" spans="1:19" ht="14.25" thickTop="1" thickBot="1" x14ac:dyDescent="0.25">
      <c r="B75" s="1" t="s">
        <v>30</v>
      </c>
      <c r="F75" s="160"/>
      <c r="G75" s="160"/>
      <c r="H75" s="160"/>
      <c r="I75" s="50" t="str">
        <f t="shared" si="13"/>
        <v/>
      </c>
      <c r="J75" s="50" t="str">
        <f t="shared" si="14"/>
        <v/>
      </c>
      <c r="K75" s="50" t="str">
        <f t="shared" si="15"/>
        <v/>
      </c>
      <c r="L75" s="50"/>
      <c r="M75" s="48" t="str">
        <f t="shared" si="16"/>
        <v/>
      </c>
      <c r="N75" s="48" t="str">
        <f t="shared" si="17"/>
        <v/>
      </c>
      <c r="O75" s="48" t="str">
        <f t="shared" si="18"/>
        <v/>
      </c>
      <c r="P75" s="44"/>
    </row>
    <row r="76" spans="1:19" ht="14.25" thickTop="1" thickBot="1" x14ac:dyDescent="0.25">
      <c r="B76" s="1" t="s">
        <v>17</v>
      </c>
      <c r="F76" s="160"/>
      <c r="G76" s="160"/>
      <c r="H76" s="160"/>
      <c r="I76" s="50" t="str">
        <f t="shared" si="13"/>
        <v/>
      </c>
      <c r="J76" s="50" t="str">
        <f t="shared" si="14"/>
        <v/>
      </c>
      <c r="K76" s="50" t="str">
        <f t="shared" si="15"/>
        <v/>
      </c>
      <c r="L76" s="50"/>
      <c r="M76" s="48" t="str">
        <f t="shared" si="16"/>
        <v/>
      </c>
      <c r="N76" s="48" t="str">
        <f t="shared" si="17"/>
        <v/>
      </c>
      <c r="O76" s="48" t="str">
        <f t="shared" si="18"/>
        <v/>
      </c>
      <c r="P76" s="44"/>
    </row>
    <row r="77" spans="1:19" ht="14.25" thickTop="1" thickBot="1" x14ac:dyDescent="0.25">
      <c r="B77" s="9" t="s">
        <v>32</v>
      </c>
      <c r="F77" s="160"/>
      <c r="G77" s="160"/>
      <c r="H77" s="160"/>
      <c r="I77" s="50" t="str">
        <f t="shared" si="13"/>
        <v/>
      </c>
      <c r="J77" s="50" t="str">
        <f t="shared" si="14"/>
        <v/>
      </c>
      <c r="K77" s="50" t="str">
        <f t="shared" si="15"/>
        <v/>
      </c>
      <c r="L77" s="50"/>
      <c r="M77" s="48" t="str">
        <f t="shared" si="16"/>
        <v/>
      </c>
      <c r="N77" s="48" t="str">
        <f t="shared" si="17"/>
        <v/>
      </c>
      <c r="O77" s="48" t="str">
        <f t="shared" si="18"/>
        <v/>
      </c>
      <c r="P77" s="44"/>
    </row>
    <row r="78" spans="1:19" ht="14.25" thickTop="1" thickBot="1" x14ac:dyDescent="0.25">
      <c r="B78" s="9" t="s">
        <v>1</v>
      </c>
      <c r="F78" s="160"/>
      <c r="G78" s="160"/>
      <c r="H78" s="160"/>
      <c r="I78" s="50" t="str">
        <f t="shared" si="13"/>
        <v/>
      </c>
      <c r="J78" s="50" t="str">
        <f t="shared" si="14"/>
        <v/>
      </c>
      <c r="K78" s="50" t="str">
        <f t="shared" si="15"/>
        <v/>
      </c>
      <c r="L78" s="50"/>
      <c r="M78" s="48" t="str">
        <f t="shared" si="16"/>
        <v/>
      </c>
      <c r="N78" s="48" t="str">
        <f t="shared" si="17"/>
        <v/>
      </c>
      <c r="O78" s="48" t="str">
        <f t="shared" si="18"/>
        <v/>
      </c>
      <c r="P78" s="44"/>
    </row>
    <row r="79" spans="1:19" ht="14.25" thickTop="1" thickBot="1" x14ac:dyDescent="0.25">
      <c r="B79" s="18"/>
      <c r="F79" s="149"/>
      <c r="G79" s="149"/>
      <c r="H79" s="149"/>
      <c r="I79" s="48"/>
      <c r="J79" s="48"/>
      <c r="K79" s="48"/>
      <c r="L79" s="48"/>
      <c r="M79" s="48"/>
      <c r="N79" s="48"/>
      <c r="O79" s="48"/>
      <c r="P79" s="44"/>
    </row>
    <row r="80" spans="1:19" ht="13.5" thickTop="1" x14ac:dyDescent="0.2">
      <c r="A80" s="17"/>
      <c r="B80" s="26" t="s">
        <v>33</v>
      </c>
      <c r="C80" s="2"/>
      <c r="D80" s="2"/>
      <c r="E80" s="2"/>
      <c r="F80" s="45"/>
      <c r="G80" s="46" t="s">
        <v>0</v>
      </c>
      <c r="H80" s="47"/>
      <c r="I80" s="48"/>
      <c r="J80" s="48"/>
      <c r="K80" s="48"/>
      <c r="L80" s="48"/>
      <c r="M80" s="48"/>
      <c r="N80" s="48"/>
      <c r="O80" s="48"/>
      <c r="P80" s="44"/>
    </row>
    <row r="81" spans="2:16" ht="13.5" thickBot="1" x14ac:dyDescent="0.25">
      <c r="B81" s="1" t="s">
        <v>34</v>
      </c>
      <c r="F81" s="159"/>
      <c r="G81" s="159"/>
      <c r="H81" s="159"/>
      <c r="I81" s="50" t="str">
        <f t="shared" si="13"/>
        <v/>
      </c>
      <c r="J81" s="50" t="str">
        <f t="shared" si="14"/>
        <v/>
      </c>
      <c r="K81" s="50" t="str">
        <f t="shared" si="15"/>
        <v/>
      </c>
      <c r="L81" s="50"/>
      <c r="M81" s="48" t="str">
        <f t="shared" si="16"/>
        <v/>
      </c>
      <c r="N81" s="48" t="str">
        <f t="shared" si="17"/>
        <v/>
      </c>
      <c r="O81" s="48" t="str">
        <f t="shared" si="18"/>
        <v/>
      </c>
      <c r="P81" s="44"/>
    </row>
    <row r="82" spans="2:16" ht="13.5" thickTop="1" x14ac:dyDescent="0.2">
      <c r="P82" s="44"/>
    </row>
    <row r="83" spans="2:16" x14ac:dyDescent="0.2">
      <c r="P83" s="44"/>
    </row>
    <row r="84" spans="2:16" x14ac:dyDescent="0.2">
      <c r="P84" s="44"/>
    </row>
    <row r="85" spans="2:16" x14ac:dyDescent="0.2">
      <c r="P85" s="44"/>
    </row>
    <row r="86" spans="2:16" x14ac:dyDescent="0.2">
      <c r="P86" s="44"/>
    </row>
    <row r="87" spans="2:16" x14ac:dyDescent="0.2">
      <c r="P87" s="44"/>
    </row>
    <row r="88" spans="2:16" x14ac:dyDescent="0.2">
      <c r="P88" s="44"/>
    </row>
    <row r="89" spans="2:16" x14ac:dyDescent="0.2">
      <c r="P89" s="44"/>
    </row>
  </sheetData>
  <sheetProtection algorithmName="SHA-512" hashValue="yJGV7Nd4toDZvaPz1DV16ow3PqsvzI1feE1J68zs42mrBB/souwCnFe3E1CVje6ZYMo6539ZsVuZujMhxtclCw==" saltValue="iC4YPBrq8RZnyilB2cb2pw==" spinCount="100000" sheet="1" selectLockedCells="1"/>
  <mergeCells count="10">
    <mergeCell ref="C2:F2"/>
    <mergeCell ref="F39:I39"/>
    <mergeCell ref="H43:I43"/>
    <mergeCell ref="E12:G12"/>
    <mergeCell ref="E7:G7"/>
    <mergeCell ref="E8:G8"/>
    <mergeCell ref="E9:G9"/>
    <mergeCell ref="D19:G19"/>
    <mergeCell ref="D20:G20"/>
    <mergeCell ref="D21:G21"/>
  </mergeCells>
  <conditionalFormatting sqref="I47">
    <cfRule type="expression" dxfId="38" priority="94">
      <formula>IF($M$48&gt;0,$I$47,"")</formula>
    </cfRule>
  </conditionalFormatting>
  <conditionalFormatting sqref="J47">
    <cfRule type="expression" dxfId="37" priority="93">
      <formula>IF($N$48&gt;0,$J$47,"")</formula>
    </cfRule>
  </conditionalFormatting>
  <conditionalFormatting sqref="K47:L47">
    <cfRule type="expression" dxfId="36" priority="92">
      <formula>IF($O$48&gt;0,$K$47,"")</formula>
    </cfRule>
  </conditionalFormatting>
  <conditionalFormatting sqref="B41">
    <cfRule type="expression" dxfId="35" priority="45">
      <formula>$I$40="Applicant"</formula>
    </cfRule>
    <cfRule type="expression" dxfId="34" priority="91">
      <formula>OR($I$40="Company",$I$38=0,$I$40="-")</formula>
    </cfRule>
  </conditionalFormatting>
  <conditionalFormatting sqref="H43:I43">
    <cfRule type="expression" dxfId="33" priority="90">
      <formula>OR($I$42="No",$I$42="-")</formula>
    </cfRule>
  </conditionalFormatting>
  <conditionalFormatting sqref="I41">
    <cfRule type="expression" dxfId="32" priority="46">
      <formula>$I$40="Applicant"</formula>
    </cfRule>
    <cfRule type="expression" dxfId="31" priority="88">
      <formula>OR($I$40="Company",$I$38=0,$I$40="-")</formula>
    </cfRule>
  </conditionalFormatting>
  <conditionalFormatting sqref="B43">
    <cfRule type="expression" dxfId="30" priority="87">
      <formula>OR($I$42="No",$I$42="-")</formula>
    </cfRule>
  </conditionalFormatting>
  <conditionalFormatting sqref="E12:G12">
    <cfRule type="expression" dxfId="29" priority="76">
      <formula>OR($F$11="No",$F$11="-")</formula>
    </cfRule>
  </conditionalFormatting>
  <conditionalFormatting sqref="B12">
    <cfRule type="expression" dxfId="28" priority="74">
      <formula>OR($F$11="No",$F$11="-")</formula>
    </cfRule>
  </conditionalFormatting>
  <conditionalFormatting sqref="B40">
    <cfRule type="expression" dxfId="27" priority="73">
      <formula>OR($I$38=0,$I$38="-")</formula>
    </cfRule>
  </conditionalFormatting>
  <conditionalFormatting sqref="I40">
    <cfRule type="expression" dxfId="26" priority="72">
      <formula>OR($I$38=0,$I$38="-")</formula>
    </cfRule>
  </conditionalFormatting>
  <conditionalFormatting sqref="B39">
    <cfRule type="expression" dxfId="25" priority="50">
      <formula>OR($I$38=3,$I$38="-",$I$38=0)</formula>
    </cfRule>
  </conditionalFormatting>
  <conditionalFormatting sqref="C2:F2">
    <cfRule type="expression" dxfId="24" priority="48">
      <formula>$C$2&lt;&gt;""</formula>
    </cfRule>
  </conditionalFormatting>
  <conditionalFormatting sqref="F39">
    <cfRule type="expression" dxfId="23" priority="47">
      <formula>OR($I$38=3,$I$38="-",$I$38=0)</formula>
    </cfRule>
  </conditionalFormatting>
  <conditionalFormatting sqref="B14">
    <cfRule type="expression" dxfId="22" priority="44">
      <formula>OR($F$13="No",$F$13="-")</formula>
    </cfRule>
  </conditionalFormatting>
  <conditionalFormatting sqref="F14">
    <cfRule type="expression" dxfId="21" priority="43">
      <formula>OR($F$13="No",$F$13="-")</formula>
    </cfRule>
  </conditionalFormatting>
  <conditionalFormatting sqref="F49">
    <cfRule type="expression" dxfId="20" priority="21">
      <formula>$F$49&lt;SUM($F$50:$F$54)</formula>
    </cfRule>
  </conditionalFormatting>
  <conditionalFormatting sqref="G49">
    <cfRule type="expression" dxfId="19" priority="20">
      <formula>$G$49&lt;SUM($G$50:$G$54)</formula>
    </cfRule>
  </conditionalFormatting>
  <conditionalFormatting sqref="H49">
    <cfRule type="expression" dxfId="18" priority="19">
      <formula>$H$49&lt;SUM($H$50:$H$54)</formula>
    </cfRule>
  </conditionalFormatting>
  <conditionalFormatting sqref="F57">
    <cfRule type="expression" dxfId="17" priority="17">
      <formula>$F$57&lt;&gt;$F$64+$F$66</formula>
    </cfRule>
    <cfRule type="expression" dxfId="16" priority="18">
      <formula>$F$57&lt;SUM($F$49,$F$55,$F$56)</formula>
    </cfRule>
  </conditionalFormatting>
  <conditionalFormatting sqref="G57">
    <cfRule type="expression" dxfId="15" priority="15">
      <formula>$G$57&lt;&gt;$G$64+$G$66</formula>
    </cfRule>
    <cfRule type="expression" dxfId="14" priority="16">
      <formula>$G$57&lt;SUM($G$49,$G$55,$G$56)</formula>
    </cfRule>
  </conditionalFormatting>
  <conditionalFormatting sqref="H57">
    <cfRule type="expression" dxfId="13" priority="13">
      <formula>$H$57&lt;&gt;$H$64+$H$66</formula>
    </cfRule>
    <cfRule type="expression" dxfId="12" priority="14">
      <formula>$H$57&lt;SUM($H$49,$H$55,$H$56)</formula>
    </cfRule>
  </conditionalFormatting>
  <conditionalFormatting sqref="F59">
    <cfRule type="expression" dxfId="11" priority="12">
      <formula>$F$59&lt;SUM($F$60:$F$62)</formula>
    </cfRule>
  </conditionalFormatting>
  <conditionalFormatting sqref="G59">
    <cfRule type="expression" dxfId="10" priority="11">
      <formula>$G$59&lt;SUM($G$60:$G$62)</formula>
    </cfRule>
  </conditionalFormatting>
  <conditionalFormatting sqref="H59">
    <cfRule type="expression" dxfId="9" priority="10">
      <formula>$H$59&lt;SUM($H$60:$H$62)</formula>
    </cfRule>
  </conditionalFormatting>
  <conditionalFormatting sqref="F64">
    <cfRule type="expression" dxfId="8" priority="8">
      <formula>$F$57&lt;&gt;$F$64+$F$66</formula>
    </cfRule>
    <cfRule type="expression" dxfId="7" priority="9">
      <formula>$F$64&lt;$F$59+$F$63</formula>
    </cfRule>
  </conditionalFormatting>
  <conditionalFormatting sqref="G64">
    <cfRule type="expression" dxfId="6" priority="6">
      <formula>$G$57&lt;&gt;$G$64+$G$66</formula>
    </cfRule>
    <cfRule type="expression" dxfId="5" priority="7">
      <formula>$G$64&lt;$G$59+$G$63</formula>
    </cfRule>
  </conditionalFormatting>
  <conditionalFormatting sqref="H64">
    <cfRule type="expression" dxfId="4" priority="4">
      <formula>$H$57&lt;&gt;$H$64+$H$66</formula>
    </cfRule>
    <cfRule type="expression" dxfId="3" priority="5">
      <formula>$H$64&lt;$H$59+$H$63</formula>
    </cfRule>
  </conditionalFormatting>
  <conditionalFormatting sqref="F66">
    <cfRule type="expression" dxfId="2" priority="3">
      <formula>$F$57&lt;&gt;$F$64+$F$66</formula>
    </cfRule>
  </conditionalFormatting>
  <conditionalFormatting sqref="G66">
    <cfRule type="expression" dxfId="1" priority="2">
      <formula>$G$57&lt;&gt;$G$64+$G$66</formula>
    </cfRule>
  </conditionalFormatting>
  <conditionalFormatting sqref="H66">
    <cfRule type="expression" dxfId="0" priority="1">
      <formula>$H$57&lt;&gt;$H$64+$H$66</formula>
    </cfRule>
  </conditionalFormatting>
  <dataValidations count="11">
    <dataValidation type="list" allowBlank="1" showInputMessage="1" showErrorMessage="1" sqref="D48">
      <formula1>Currency</formula1>
    </dataValidation>
    <dataValidation type="list" allowBlank="1" showInputMessage="1" showErrorMessage="1" sqref="E48">
      <formula1>"Unit,Thousand,Million,Billion"</formula1>
    </dataValidation>
    <dataValidation type="list" allowBlank="1" showInputMessage="1" showErrorMessage="1" sqref="I45">
      <formula1>"Yes,No"</formula1>
    </dataValidation>
    <dataValidation type="list" allowBlank="1" showInputMessage="1" showErrorMessage="1" sqref="I40">
      <formula1>"-,Applicant,Parent"</formula1>
    </dataValidation>
    <dataValidation type="list" allowBlank="1" showInputMessage="1" showErrorMessage="1" sqref="I41:I42 F13 F10:F11 I44">
      <formula1>"-,Yes,No"</formula1>
    </dataValidation>
    <dataValidation type="list" allowBlank="1" showInputMessage="1" showErrorMessage="1" sqref="I38">
      <formula1>"-,0,1,2,3"</formula1>
    </dataValidation>
    <dataValidation type="list" allowBlank="1" showInputMessage="1" showErrorMessage="1" sqref="F39:I39">
      <formula1>"-,Company has been recently created,Significant changes in corporate structure (M&amp;A)"</formula1>
    </dataValidation>
    <dataValidation type="list" allowBlank="1" showInputMessage="1" showErrorMessage="1" sqref="E9:G9">
      <formula1>Country</formula1>
    </dataValidation>
    <dataValidation type="list" allowBlank="1" showInputMessage="1" showErrorMessage="1" sqref="C3 E15">
      <formula1>"-,1,2,3,4,5,6,7,8,9,10,11,12,13,14,15,16,17,18,19,20,21,22,23,24,25,26,27,28,29,30,31"</formula1>
    </dataValidation>
    <dataValidation type="list" allowBlank="1" showInputMessage="1" showErrorMessage="1" sqref="D3 F15">
      <formula1>"-,Jan,Feb,Mar,Apr,May,Jun,Jul,Aug,Sep,Oct,Nov,Dec"</formula1>
    </dataValidation>
    <dataValidation type="list" allowBlank="1" showInputMessage="1" showErrorMessage="1" sqref="E3">
      <formula1>"-,2010,2011,2012,2013,2014,2015,2016,2017,2018,2019,2020,2021,2022,2023,2024,2025"</formula1>
    </dataValidation>
  </dataValidations>
  <hyperlinks>
    <hyperlink ref="B7" location="Industries!A1" display="Applicant Industry"/>
    <hyperlink ref="B4" location="'Category Consolidated'!A1" display="Category (click here)"/>
  </hyperlinks>
  <pageMargins left="0.70866141732283472" right="0.70866141732283472" top="0.74803149606299213" bottom="0.74803149606299213" header="0.31496062992125984" footer="0.31496062992125984"/>
  <pageSetup scale="70" orientation="portrait" r:id="rId1"/>
  <headerFooter>
    <oddHeader>&amp;LKOC Financial Pre-qualification&amp;C&amp;"-,Bold"Applicant Inputs</oddHead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39997558519241921"/>
  </sheetPr>
  <dimension ref="A1:E173"/>
  <sheetViews>
    <sheetView workbookViewId="0">
      <selection activeCell="I9" sqref="I9"/>
    </sheetView>
  </sheetViews>
  <sheetFormatPr defaultColWidth="9.140625" defaultRowHeight="12.75" x14ac:dyDescent="0.2"/>
  <cols>
    <col min="1" max="1" width="4" style="1" customWidth="1"/>
    <col min="2" max="2" width="24.140625" style="1" customWidth="1"/>
    <col min="3" max="16384" width="9.140625" style="1"/>
  </cols>
  <sheetData>
    <row r="1" spans="1:5" x14ac:dyDescent="0.2">
      <c r="A1" s="67" t="s">
        <v>981</v>
      </c>
      <c r="B1" s="5"/>
      <c r="C1" s="5"/>
    </row>
    <row r="3" spans="1:5" x14ac:dyDescent="0.2">
      <c r="A3" s="2"/>
      <c r="B3" s="14" t="s">
        <v>11</v>
      </c>
      <c r="C3" s="15" t="s">
        <v>168</v>
      </c>
      <c r="D3" s="2"/>
      <c r="E3" s="2"/>
    </row>
    <row r="4" spans="1:5" ht="15" x14ac:dyDescent="0.25">
      <c r="A4" s="66"/>
      <c r="B4" s="30" t="s">
        <v>167</v>
      </c>
      <c r="C4" s="30" t="s">
        <v>774</v>
      </c>
      <c r="D4" s="66"/>
      <c r="E4" s="66"/>
    </row>
    <row r="5" spans="1:5" ht="15" x14ac:dyDescent="0.25">
      <c r="A5" s="66"/>
      <c r="B5" s="30" t="s">
        <v>19</v>
      </c>
      <c r="C5" s="30" t="s">
        <v>915</v>
      </c>
      <c r="D5" s="66"/>
      <c r="E5" s="66"/>
    </row>
    <row r="6" spans="1:5" ht="15" x14ac:dyDescent="0.25">
      <c r="A6" s="66"/>
      <c r="B6" s="30" t="s">
        <v>712</v>
      </c>
      <c r="C6" s="30" t="s">
        <v>713</v>
      </c>
      <c r="D6" s="66"/>
      <c r="E6" s="66"/>
    </row>
    <row r="7" spans="1:5" ht="15" x14ac:dyDescent="0.25">
      <c r="A7" s="66"/>
      <c r="B7" s="30" t="s">
        <v>706</v>
      </c>
      <c r="C7" s="30" t="s">
        <v>707</v>
      </c>
      <c r="D7" s="66"/>
      <c r="E7" s="66"/>
    </row>
    <row r="8" spans="1:5" ht="15" x14ac:dyDescent="0.25">
      <c r="A8" s="2"/>
      <c r="B8" s="30" t="s">
        <v>622</v>
      </c>
      <c r="C8" s="30" t="s">
        <v>623</v>
      </c>
      <c r="D8" s="2"/>
      <c r="E8" s="2"/>
    </row>
    <row r="9" spans="1:5" ht="15" x14ac:dyDescent="0.25">
      <c r="A9" s="66"/>
      <c r="B9" s="30" t="s">
        <v>650</v>
      </c>
      <c r="C9" s="30" t="s">
        <v>651</v>
      </c>
      <c r="D9" s="66"/>
      <c r="E9" s="66"/>
    </row>
    <row r="10" spans="1:5" ht="15" x14ac:dyDescent="0.25">
      <c r="A10" s="66"/>
      <c r="B10" s="30" t="s">
        <v>861</v>
      </c>
      <c r="C10" s="30" t="s">
        <v>862</v>
      </c>
      <c r="D10" s="66"/>
      <c r="E10" s="66"/>
    </row>
    <row r="11" spans="1:5" ht="15" x14ac:dyDescent="0.25">
      <c r="A11" s="66"/>
      <c r="B11" s="30" t="s">
        <v>680</v>
      </c>
      <c r="C11" s="30" t="s">
        <v>681</v>
      </c>
      <c r="D11" s="66"/>
      <c r="E11" s="66"/>
    </row>
    <row r="12" spans="1:5" ht="15" x14ac:dyDescent="0.25">
      <c r="A12" s="2"/>
      <c r="B12" s="30" t="s">
        <v>624</v>
      </c>
      <c r="C12" s="30" t="s">
        <v>625</v>
      </c>
      <c r="D12" s="2"/>
      <c r="E12" s="2"/>
    </row>
    <row r="13" spans="1:5" ht="15" x14ac:dyDescent="0.25">
      <c r="A13" s="2"/>
      <c r="B13" s="30" t="s">
        <v>626</v>
      </c>
      <c r="C13" s="30" t="s">
        <v>627</v>
      </c>
      <c r="D13" s="2"/>
      <c r="E13" s="2"/>
    </row>
    <row r="14" spans="1:5" ht="15" x14ac:dyDescent="0.25">
      <c r="A14" s="2"/>
      <c r="B14" s="30" t="s">
        <v>628</v>
      </c>
      <c r="C14" s="30" t="s">
        <v>629</v>
      </c>
      <c r="D14" s="2"/>
      <c r="E14" s="2"/>
    </row>
    <row r="15" spans="1:5" ht="15" x14ac:dyDescent="0.25">
      <c r="A15" s="2"/>
      <c r="B15" s="30" t="s">
        <v>630</v>
      </c>
      <c r="C15" s="30" t="s">
        <v>631</v>
      </c>
      <c r="D15" s="2"/>
      <c r="E15" s="2"/>
    </row>
    <row r="16" spans="1:5" ht="15" x14ac:dyDescent="0.25">
      <c r="A16" s="2"/>
      <c r="B16" s="30" t="s">
        <v>632</v>
      </c>
      <c r="C16" s="30" t="s">
        <v>633</v>
      </c>
      <c r="D16" s="2"/>
      <c r="E16" s="2"/>
    </row>
    <row r="17" spans="1:5" ht="15" x14ac:dyDescent="0.25">
      <c r="A17" s="2"/>
      <c r="B17" s="30" t="s">
        <v>634</v>
      </c>
      <c r="C17" s="30" t="s">
        <v>635</v>
      </c>
      <c r="D17" s="2"/>
      <c r="E17" s="2"/>
    </row>
    <row r="18" spans="1:5" ht="15" x14ac:dyDescent="0.25">
      <c r="A18" s="2"/>
      <c r="B18" s="30" t="s">
        <v>636</v>
      </c>
      <c r="C18" s="30" t="s">
        <v>637</v>
      </c>
      <c r="D18" s="2"/>
      <c r="E18" s="2"/>
    </row>
    <row r="19" spans="1:5" ht="15" x14ac:dyDescent="0.25">
      <c r="A19" s="2"/>
      <c r="B19" s="30" t="s">
        <v>638</v>
      </c>
      <c r="C19" s="30" t="s">
        <v>639</v>
      </c>
      <c r="D19" s="2"/>
      <c r="E19" s="2"/>
    </row>
    <row r="20" spans="1:5" ht="15" x14ac:dyDescent="0.25">
      <c r="A20" s="66"/>
      <c r="B20" s="30" t="s">
        <v>640</v>
      </c>
      <c r="C20" s="30" t="s">
        <v>641</v>
      </c>
      <c r="D20" s="66"/>
      <c r="E20" s="66"/>
    </row>
    <row r="21" spans="1:5" ht="15" x14ac:dyDescent="0.25">
      <c r="A21" s="66"/>
      <c r="B21" s="30" t="s">
        <v>642</v>
      </c>
      <c r="C21" s="30" t="s">
        <v>643</v>
      </c>
      <c r="D21" s="66"/>
      <c r="E21" s="66"/>
    </row>
    <row r="22" spans="1:5" ht="15" x14ac:dyDescent="0.25">
      <c r="A22" s="66"/>
      <c r="B22" s="30" t="s">
        <v>644</v>
      </c>
      <c r="C22" s="30" t="s">
        <v>645</v>
      </c>
      <c r="D22" s="66"/>
      <c r="E22" s="66"/>
    </row>
    <row r="23" spans="1:5" ht="15" x14ac:dyDescent="0.25">
      <c r="A23" s="66"/>
      <c r="B23" s="30" t="s">
        <v>646</v>
      </c>
      <c r="C23" s="30" t="s">
        <v>647</v>
      </c>
      <c r="D23" s="66"/>
      <c r="E23" s="66"/>
    </row>
    <row r="24" spans="1:5" ht="15" x14ac:dyDescent="0.25">
      <c r="A24" s="66"/>
      <c r="B24" s="30" t="s">
        <v>648</v>
      </c>
      <c r="C24" s="30" t="s">
        <v>649</v>
      </c>
      <c r="D24" s="66"/>
      <c r="E24" s="66"/>
    </row>
    <row r="25" spans="1:5" ht="15" x14ac:dyDescent="0.25">
      <c r="A25" s="66"/>
      <c r="B25" s="30" t="s">
        <v>652</v>
      </c>
      <c r="C25" s="30" t="s">
        <v>653</v>
      </c>
      <c r="D25" s="66"/>
      <c r="E25" s="66"/>
    </row>
    <row r="26" spans="1:5" ht="15" x14ac:dyDescent="0.25">
      <c r="A26" s="66"/>
      <c r="B26" s="30" t="s">
        <v>654</v>
      </c>
      <c r="C26" s="30" t="s">
        <v>655</v>
      </c>
      <c r="D26" s="66"/>
      <c r="E26" s="66"/>
    </row>
    <row r="27" spans="1:5" ht="15" x14ac:dyDescent="0.25">
      <c r="A27" s="66"/>
      <c r="B27" s="30" t="s">
        <v>656</v>
      </c>
      <c r="C27" s="30" t="s">
        <v>657</v>
      </c>
      <c r="D27" s="66"/>
      <c r="E27" s="66"/>
    </row>
    <row r="28" spans="1:5" ht="15" x14ac:dyDescent="0.25">
      <c r="A28" s="66"/>
      <c r="B28" s="30" t="s">
        <v>658</v>
      </c>
      <c r="C28" s="30" t="s">
        <v>659</v>
      </c>
      <c r="D28" s="66"/>
      <c r="E28" s="66"/>
    </row>
    <row r="29" spans="1:5" ht="15" x14ac:dyDescent="0.25">
      <c r="A29" s="66"/>
      <c r="B29" s="30" t="s">
        <v>660</v>
      </c>
      <c r="C29" s="30" t="s">
        <v>661</v>
      </c>
      <c r="D29" s="66"/>
      <c r="E29" s="66"/>
    </row>
    <row r="30" spans="1:5" ht="15" x14ac:dyDescent="0.25">
      <c r="A30" s="66"/>
      <c r="B30" s="30" t="s">
        <v>662</v>
      </c>
      <c r="C30" s="30" t="s">
        <v>663</v>
      </c>
      <c r="D30" s="66"/>
      <c r="E30" s="66"/>
    </row>
    <row r="31" spans="1:5" ht="15" x14ac:dyDescent="0.25">
      <c r="A31" s="66"/>
      <c r="B31" s="30" t="s">
        <v>664</v>
      </c>
      <c r="C31" s="30" t="s">
        <v>665</v>
      </c>
      <c r="D31" s="66"/>
      <c r="E31" s="66"/>
    </row>
    <row r="32" spans="1:5" ht="15" x14ac:dyDescent="0.25">
      <c r="A32" s="66"/>
      <c r="B32" s="30" t="s">
        <v>666</v>
      </c>
      <c r="C32" s="30" t="s">
        <v>667</v>
      </c>
      <c r="D32" s="66"/>
      <c r="E32" s="66"/>
    </row>
    <row r="33" spans="1:5" ht="15" x14ac:dyDescent="0.25">
      <c r="A33" s="66"/>
      <c r="B33" s="30" t="s">
        <v>668</v>
      </c>
      <c r="C33" s="30" t="s">
        <v>669</v>
      </c>
      <c r="D33" s="66"/>
      <c r="E33" s="66"/>
    </row>
    <row r="34" spans="1:5" ht="15" x14ac:dyDescent="0.25">
      <c r="A34" s="66"/>
      <c r="B34" s="30" t="s">
        <v>670</v>
      </c>
      <c r="C34" s="30" t="s">
        <v>671</v>
      </c>
      <c r="D34" s="66"/>
      <c r="E34" s="66"/>
    </row>
    <row r="35" spans="1:5" ht="15" x14ac:dyDescent="0.25">
      <c r="A35" s="66"/>
      <c r="B35" s="30" t="s">
        <v>672</v>
      </c>
      <c r="C35" s="30" t="s">
        <v>673</v>
      </c>
      <c r="D35" s="66"/>
      <c r="E35" s="66"/>
    </row>
    <row r="36" spans="1:5" ht="15" x14ac:dyDescent="0.25">
      <c r="A36" s="66"/>
      <c r="B36" s="30" t="s">
        <v>674</v>
      </c>
      <c r="C36" s="30" t="s">
        <v>675</v>
      </c>
      <c r="D36" s="66"/>
      <c r="E36" s="66"/>
    </row>
    <row r="37" spans="1:5" ht="15" x14ac:dyDescent="0.25">
      <c r="A37" s="66"/>
      <c r="B37" s="30" t="s">
        <v>676</v>
      </c>
      <c r="C37" s="30" t="s">
        <v>677</v>
      </c>
      <c r="D37" s="66"/>
      <c r="E37" s="66"/>
    </row>
    <row r="38" spans="1:5" ht="15" x14ac:dyDescent="0.25">
      <c r="A38" s="66"/>
      <c r="B38" s="30" t="s">
        <v>678</v>
      </c>
      <c r="C38" s="30" t="s">
        <v>679</v>
      </c>
      <c r="D38" s="66"/>
      <c r="E38" s="66"/>
    </row>
    <row r="39" spans="1:5" ht="15" x14ac:dyDescent="0.25">
      <c r="A39" s="66"/>
      <c r="B39" s="30" t="s">
        <v>682</v>
      </c>
      <c r="C39" s="30" t="s">
        <v>683</v>
      </c>
      <c r="D39" s="66"/>
      <c r="E39" s="66"/>
    </row>
    <row r="40" spans="1:5" ht="15" x14ac:dyDescent="0.25">
      <c r="A40" s="66"/>
      <c r="B40" s="30" t="s">
        <v>684</v>
      </c>
      <c r="C40" s="30" t="s">
        <v>685</v>
      </c>
      <c r="D40" s="66"/>
      <c r="E40" s="66"/>
    </row>
    <row r="41" spans="1:5" ht="15" x14ac:dyDescent="0.25">
      <c r="A41" s="66"/>
      <c r="B41" s="30" t="s">
        <v>686</v>
      </c>
      <c r="C41" s="30" t="s">
        <v>687</v>
      </c>
      <c r="D41" s="66"/>
      <c r="E41" s="66"/>
    </row>
    <row r="42" spans="1:5" ht="15" x14ac:dyDescent="0.25">
      <c r="A42" s="66"/>
      <c r="B42" s="30" t="s">
        <v>688</v>
      </c>
      <c r="C42" s="30" t="s">
        <v>689</v>
      </c>
      <c r="D42" s="66"/>
      <c r="E42" s="66"/>
    </row>
    <row r="43" spans="1:5" ht="15" x14ac:dyDescent="0.25">
      <c r="A43" s="66"/>
      <c r="B43" s="30" t="s">
        <v>690</v>
      </c>
      <c r="C43" s="30" t="s">
        <v>691</v>
      </c>
      <c r="D43" s="66"/>
      <c r="E43" s="66"/>
    </row>
    <row r="44" spans="1:5" ht="15" x14ac:dyDescent="0.25">
      <c r="A44" s="66"/>
      <c r="B44" s="30" t="s">
        <v>692</v>
      </c>
      <c r="C44" s="30" t="s">
        <v>693</v>
      </c>
      <c r="D44" s="66"/>
      <c r="E44" s="66"/>
    </row>
    <row r="45" spans="1:5" ht="15" x14ac:dyDescent="0.25">
      <c r="A45" s="66"/>
      <c r="B45" s="30" t="s">
        <v>694</v>
      </c>
      <c r="C45" s="30" t="s">
        <v>695</v>
      </c>
      <c r="D45" s="66"/>
      <c r="E45" s="66"/>
    </row>
    <row r="46" spans="1:5" ht="15" x14ac:dyDescent="0.25">
      <c r="A46" s="66"/>
      <c r="B46" s="30" t="s">
        <v>696</v>
      </c>
      <c r="C46" s="30" t="s">
        <v>697</v>
      </c>
      <c r="D46" s="66"/>
      <c r="E46" s="66"/>
    </row>
    <row r="47" spans="1:5" ht="15" x14ac:dyDescent="0.25">
      <c r="A47" s="66"/>
      <c r="B47" s="30" t="s">
        <v>698</v>
      </c>
      <c r="C47" s="30" t="s">
        <v>699</v>
      </c>
      <c r="D47" s="66"/>
      <c r="E47" s="66"/>
    </row>
    <row r="48" spans="1:5" ht="15" x14ac:dyDescent="0.25">
      <c r="A48" s="66"/>
      <c r="B48" s="30" t="s">
        <v>700</v>
      </c>
      <c r="C48" s="30" t="s">
        <v>701</v>
      </c>
      <c r="D48" s="66"/>
      <c r="E48" s="66"/>
    </row>
    <row r="49" spans="1:5" ht="15" x14ac:dyDescent="0.25">
      <c r="A49" s="66"/>
      <c r="B49" s="30" t="s">
        <v>702</v>
      </c>
      <c r="C49" s="30" t="s">
        <v>703</v>
      </c>
      <c r="D49" s="66"/>
      <c r="E49" s="66"/>
    </row>
    <row r="50" spans="1:5" ht="15" x14ac:dyDescent="0.25">
      <c r="A50" s="66"/>
      <c r="B50" s="30" t="s">
        <v>704</v>
      </c>
      <c r="C50" s="30" t="s">
        <v>705</v>
      </c>
      <c r="D50" s="66"/>
      <c r="E50" s="66"/>
    </row>
    <row r="51" spans="1:5" ht="15" x14ac:dyDescent="0.25">
      <c r="A51" s="66"/>
      <c r="B51" s="30" t="s">
        <v>708</v>
      </c>
      <c r="C51" s="30" t="s">
        <v>709</v>
      </c>
      <c r="D51" s="66"/>
      <c r="E51" s="66"/>
    </row>
    <row r="52" spans="1:5" ht="15" x14ac:dyDescent="0.25">
      <c r="A52" s="66"/>
      <c r="B52" s="30" t="s">
        <v>710</v>
      </c>
      <c r="C52" s="30" t="s">
        <v>711</v>
      </c>
      <c r="D52" s="66"/>
      <c r="E52" s="66"/>
    </row>
    <row r="53" spans="1:5" ht="15" x14ac:dyDescent="0.25">
      <c r="A53" s="66"/>
      <c r="B53" s="30" t="s">
        <v>714</v>
      </c>
      <c r="C53" s="30" t="s">
        <v>715</v>
      </c>
      <c r="D53" s="66"/>
      <c r="E53" s="66"/>
    </row>
    <row r="54" spans="1:5" ht="15" x14ac:dyDescent="0.25">
      <c r="A54" s="66"/>
      <c r="B54" s="30" t="s">
        <v>716</v>
      </c>
      <c r="C54" s="30" t="s">
        <v>717</v>
      </c>
      <c r="D54" s="66"/>
      <c r="E54" s="66"/>
    </row>
    <row r="55" spans="1:5" ht="15" x14ac:dyDescent="0.25">
      <c r="A55" s="66"/>
      <c r="B55" s="30" t="s">
        <v>718</v>
      </c>
      <c r="C55" s="30" t="s">
        <v>719</v>
      </c>
      <c r="D55" s="66"/>
      <c r="E55" s="66"/>
    </row>
    <row r="56" spans="1:5" ht="15" x14ac:dyDescent="0.25">
      <c r="A56" s="66"/>
      <c r="B56" s="30" t="s">
        <v>720</v>
      </c>
      <c r="C56" s="30" t="s">
        <v>721</v>
      </c>
      <c r="D56" s="66"/>
      <c r="E56" s="66"/>
    </row>
    <row r="57" spans="1:5" ht="15" x14ac:dyDescent="0.25">
      <c r="A57" s="66"/>
      <c r="B57" s="30" t="s">
        <v>722</v>
      </c>
      <c r="C57" s="30" t="s">
        <v>723</v>
      </c>
      <c r="D57" s="66"/>
      <c r="E57" s="66"/>
    </row>
    <row r="58" spans="1:5" ht="15" x14ac:dyDescent="0.25">
      <c r="A58" s="66"/>
      <c r="B58" s="30" t="s">
        <v>724</v>
      </c>
      <c r="C58" s="30" t="s">
        <v>725</v>
      </c>
      <c r="D58" s="66"/>
      <c r="E58" s="66"/>
    </row>
    <row r="59" spans="1:5" ht="15" x14ac:dyDescent="0.25">
      <c r="A59" s="66"/>
      <c r="B59" s="30" t="s">
        <v>726</v>
      </c>
      <c r="C59" s="30" t="s">
        <v>727</v>
      </c>
      <c r="D59" s="66"/>
      <c r="E59" s="66"/>
    </row>
    <row r="60" spans="1:5" ht="15" x14ac:dyDescent="0.25">
      <c r="A60" s="66"/>
      <c r="B60" s="30" t="s">
        <v>728</v>
      </c>
      <c r="C60" s="30" t="s">
        <v>729</v>
      </c>
      <c r="D60" s="66"/>
      <c r="E60" s="66"/>
    </row>
    <row r="61" spans="1:5" ht="15" x14ac:dyDescent="0.25">
      <c r="A61" s="66"/>
      <c r="B61" s="30" t="s">
        <v>730</v>
      </c>
      <c r="C61" s="30" t="s">
        <v>731</v>
      </c>
      <c r="D61" s="66"/>
      <c r="E61" s="66"/>
    </row>
    <row r="62" spans="1:5" ht="15" x14ac:dyDescent="0.25">
      <c r="A62" s="66"/>
      <c r="B62" s="30" t="s">
        <v>732</v>
      </c>
      <c r="C62" s="30" t="s">
        <v>733</v>
      </c>
      <c r="D62" s="66"/>
      <c r="E62" s="66"/>
    </row>
    <row r="63" spans="1:5" ht="15" x14ac:dyDescent="0.25">
      <c r="A63" s="66"/>
      <c r="B63" s="30" t="s">
        <v>734</v>
      </c>
      <c r="C63" s="30" t="s">
        <v>735</v>
      </c>
      <c r="D63" s="66"/>
      <c r="E63" s="66"/>
    </row>
    <row r="64" spans="1:5" ht="15" x14ac:dyDescent="0.25">
      <c r="A64" s="66"/>
      <c r="B64" s="30" t="s">
        <v>736</v>
      </c>
      <c r="C64" s="30" t="s">
        <v>737</v>
      </c>
      <c r="D64" s="66"/>
      <c r="E64" s="66"/>
    </row>
    <row r="65" spans="1:5" ht="15" x14ac:dyDescent="0.25">
      <c r="A65" s="66"/>
      <c r="B65" s="30" t="s">
        <v>738</v>
      </c>
      <c r="C65" s="30" t="s">
        <v>739</v>
      </c>
      <c r="D65" s="66"/>
      <c r="E65" s="66"/>
    </row>
    <row r="66" spans="1:5" ht="15" x14ac:dyDescent="0.25">
      <c r="A66" s="66"/>
      <c r="B66" s="30" t="s">
        <v>740</v>
      </c>
      <c r="C66" s="30" t="s">
        <v>741</v>
      </c>
      <c r="D66" s="66"/>
      <c r="E66" s="66"/>
    </row>
    <row r="67" spans="1:5" ht="15" x14ac:dyDescent="0.25">
      <c r="A67" s="66"/>
      <c r="B67" s="30" t="s">
        <v>742</v>
      </c>
      <c r="C67" s="30" t="s">
        <v>743</v>
      </c>
      <c r="D67" s="66"/>
      <c r="E67" s="66"/>
    </row>
    <row r="68" spans="1:5" ht="15" x14ac:dyDescent="0.25">
      <c r="A68" s="66"/>
      <c r="B68" s="30" t="s">
        <v>744</v>
      </c>
      <c r="C68" s="30" t="s">
        <v>745</v>
      </c>
      <c r="D68" s="66"/>
      <c r="E68" s="66"/>
    </row>
    <row r="69" spans="1:5" ht="15" x14ac:dyDescent="0.25">
      <c r="A69" s="66"/>
      <c r="B69" s="30" t="s">
        <v>746</v>
      </c>
      <c r="C69" s="30" t="s">
        <v>747</v>
      </c>
      <c r="D69" s="66"/>
      <c r="E69" s="66"/>
    </row>
    <row r="70" spans="1:5" ht="15" x14ac:dyDescent="0.25">
      <c r="A70" s="66"/>
      <c r="B70" s="30" t="s">
        <v>748</v>
      </c>
      <c r="C70" s="30" t="s">
        <v>749</v>
      </c>
      <c r="D70" s="66"/>
      <c r="E70" s="66"/>
    </row>
    <row r="71" spans="1:5" ht="15" x14ac:dyDescent="0.25">
      <c r="A71" s="66"/>
      <c r="B71" s="30" t="s">
        <v>750</v>
      </c>
      <c r="C71" s="30" t="s">
        <v>751</v>
      </c>
      <c r="D71" s="66"/>
      <c r="E71" s="66"/>
    </row>
    <row r="72" spans="1:5" ht="15" x14ac:dyDescent="0.25">
      <c r="A72" s="66"/>
      <c r="B72" s="30" t="s">
        <v>752</v>
      </c>
      <c r="C72" s="30" t="s">
        <v>753</v>
      </c>
      <c r="D72" s="66"/>
      <c r="E72" s="66"/>
    </row>
    <row r="73" spans="1:5" ht="15" x14ac:dyDescent="0.25">
      <c r="A73" s="66"/>
      <c r="B73" s="30" t="s">
        <v>754</v>
      </c>
      <c r="C73" s="30" t="s">
        <v>755</v>
      </c>
      <c r="D73" s="66"/>
      <c r="E73" s="66"/>
    </row>
    <row r="74" spans="1:5" ht="15" x14ac:dyDescent="0.25">
      <c r="A74" s="66"/>
      <c r="B74" s="30" t="s">
        <v>756</v>
      </c>
      <c r="C74" s="30" t="s">
        <v>757</v>
      </c>
      <c r="D74" s="66"/>
      <c r="E74" s="66"/>
    </row>
    <row r="75" spans="1:5" ht="15" x14ac:dyDescent="0.25">
      <c r="A75" s="66"/>
      <c r="B75" s="30" t="s">
        <v>758</v>
      </c>
      <c r="C75" s="30" t="s">
        <v>759</v>
      </c>
      <c r="D75" s="66"/>
      <c r="E75" s="66"/>
    </row>
    <row r="76" spans="1:5" ht="15" x14ac:dyDescent="0.25">
      <c r="A76" s="66"/>
      <c r="B76" s="30" t="s">
        <v>760</v>
      </c>
      <c r="C76" s="30" t="s">
        <v>761</v>
      </c>
      <c r="D76" s="66"/>
      <c r="E76" s="66"/>
    </row>
    <row r="77" spans="1:5" ht="15" x14ac:dyDescent="0.25">
      <c r="A77" s="66"/>
      <c r="B77" s="30" t="s">
        <v>762</v>
      </c>
      <c r="C77" s="30" t="s">
        <v>763</v>
      </c>
      <c r="D77" s="66"/>
      <c r="E77" s="66"/>
    </row>
    <row r="78" spans="1:5" ht="15" x14ac:dyDescent="0.25">
      <c r="A78" s="66"/>
      <c r="B78" s="30" t="s">
        <v>764</v>
      </c>
      <c r="C78" s="30" t="s">
        <v>765</v>
      </c>
      <c r="D78" s="66"/>
      <c r="E78" s="66"/>
    </row>
    <row r="79" spans="1:5" ht="15" x14ac:dyDescent="0.25">
      <c r="A79" s="66"/>
      <c r="B79" s="30" t="s">
        <v>766</v>
      </c>
      <c r="C79" s="30" t="s">
        <v>767</v>
      </c>
      <c r="D79" s="66"/>
      <c r="E79" s="66"/>
    </row>
    <row r="80" spans="1:5" ht="15" x14ac:dyDescent="0.25">
      <c r="A80" s="66"/>
      <c r="B80" s="30" t="s">
        <v>768</v>
      </c>
      <c r="C80" s="30" t="s">
        <v>769</v>
      </c>
      <c r="D80" s="66"/>
      <c r="E80" s="66"/>
    </row>
    <row r="81" spans="1:5" ht="15" x14ac:dyDescent="0.25">
      <c r="A81" s="66"/>
      <c r="B81" s="30" t="s">
        <v>770</v>
      </c>
      <c r="C81" s="30" t="s">
        <v>771</v>
      </c>
      <c r="D81" s="66"/>
      <c r="E81" s="66"/>
    </row>
    <row r="82" spans="1:5" ht="15" x14ac:dyDescent="0.25">
      <c r="A82" s="66"/>
      <c r="B82" s="30" t="s">
        <v>772</v>
      </c>
      <c r="C82" s="30" t="s">
        <v>773</v>
      </c>
      <c r="D82" s="66"/>
      <c r="E82" s="66"/>
    </row>
    <row r="83" spans="1:5" ht="15" x14ac:dyDescent="0.25">
      <c r="A83" s="66"/>
      <c r="B83" s="30" t="s">
        <v>775</v>
      </c>
      <c r="C83" s="30" t="s">
        <v>776</v>
      </c>
      <c r="D83" s="66"/>
      <c r="E83" s="66"/>
    </row>
    <row r="84" spans="1:5" ht="15" x14ac:dyDescent="0.25">
      <c r="A84" s="66"/>
      <c r="B84" s="30" t="s">
        <v>777</v>
      </c>
      <c r="C84" s="30" t="s">
        <v>778</v>
      </c>
      <c r="D84" s="66"/>
      <c r="E84" s="66"/>
    </row>
    <row r="85" spans="1:5" ht="15" x14ac:dyDescent="0.25">
      <c r="A85" s="66"/>
      <c r="B85" s="30" t="s">
        <v>779</v>
      </c>
      <c r="C85" s="30" t="s">
        <v>780</v>
      </c>
      <c r="D85" s="66"/>
      <c r="E85" s="66"/>
    </row>
    <row r="86" spans="1:5" ht="15" x14ac:dyDescent="0.25">
      <c r="A86" s="66"/>
      <c r="B86" s="30" t="s">
        <v>781</v>
      </c>
      <c r="C86" s="30" t="s">
        <v>782</v>
      </c>
      <c r="D86" s="66"/>
      <c r="E86" s="66"/>
    </row>
    <row r="87" spans="1:5" ht="15" x14ac:dyDescent="0.25">
      <c r="A87" s="66"/>
      <c r="B87" s="30" t="s">
        <v>783</v>
      </c>
      <c r="C87" s="30" t="s">
        <v>784</v>
      </c>
      <c r="D87" s="66"/>
      <c r="E87" s="66"/>
    </row>
    <row r="88" spans="1:5" ht="15" x14ac:dyDescent="0.25">
      <c r="A88" s="66"/>
      <c r="B88" s="30" t="s">
        <v>785</v>
      </c>
      <c r="C88" s="30" t="s">
        <v>786</v>
      </c>
      <c r="D88" s="66"/>
      <c r="E88" s="66"/>
    </row>
    <row r="89" spans="1:5" ht="15" x14ac:dyDescent="0.25">
      <c r="A89" s="66"/>
      <c r="B89" s="30" t="s">
        <v>787</v>
      </c>
      <c r="C89" s="30" t="s">
        <v>788</v>
      </c>
      <c r="D89" s="66"/>
      <c r="E89" s="66"/>
    </row>
    <row r="90" spans="1:5" ht="15" x14ac:dyDescent="0.25">
      <c r="A90" s="66"/>
      <c r="B90" s="30" t="s">
        <v>789</v>
      </c>
      <c r="C90" s="30" t="s">
        <v>790</v>
      </c>
      <c r="D90" s="66"/>
      <c r="E90" s="66"/>
    </row>
    <row r="91" spans="1:5" ht="15" x14ac:dyDescent="0.25">
      <c r="A91" s="66"/>
      <c r="B91" s="30" t="s">
        <v>791</v>
      </c>
      <c r="C91" s="30" t="s">
        <v>792</v>
      </c>
      <c r="D91" s="66"/>
      <c r="E91" s="66"/>
    </row>
    <row r="92" spans="1:5" ht="15" x14ac:dyDescent="0.25">
      <c r="A92" s="66"/>
      <c r="B92" s="30" t="s">
        <v>793</v>
      </c>
      <c r="C92" s="30" t="s">
        <v>794</v>
      </c>
      <c r="D92" s="66"/>
      <c r="E92" s="66"/>
    </row>
    <row r="93" spans="1:5" ht="15" x14ac:dyDescent="0.25">
      <c r="A93" s="66"/>
      <c r="B93" s="30" t="s">
        <v>795</v>
      </c>
      <c r="C93" s="30" t="s">
        <v>796</v>
      </c>
      <c r="D93" s="66"/>
      <c r="E93" s="66"/>
    </row>
    <row r="94" spans="1:5" ht="15" x14ac:dyDescent="0.25">
      <c r="A94" s="66"/>
      <c r="B94" s="30" t="s">
        <v>797</v>
      </c>
      <c r="C94" s="30" t="s">
        <v>798</v>
      </c>
      <c r="D94" s="66"/>
      <c r="E94" s="66"/>
    </row>
    <row r="95" spans="1:5" ht="15" x14ac:dyDescent="0.25">
      <c r="A95" s="66"/>
      <c r="B95" s="30" t="s">
        <v>799</v>
      </c>
      <c r="C95" s="30" t="s">
        <v>800</v>
      </c>
      <c r="D95" s="66"/>
      <c r="E95" s="66"/>
    </row>
    <row r="96" spans="1:5" ht="15" x14ac:dyDescent="0.25">
      <c r="A96" s="66"/>
      <c r="B96" s="30" t="s">
        <v>801</v>
      </c>
      <c r="C96" s="30" t="s">
        <v>802</v>
      </c>
      <c r="D96" s="66"/>
      <c r="E96" s="66"/>
    </row>
    <row r="97" spans="1:5" ht="15" x14ac:dyDescent="0.25">
      <c r="A97" s="66"/>
      <c r="B97" s="30" t="s">
        <v>803</v>
      </c>
      <c r="C97" s="30" t="s">
        <v>804</v>
      </c>
      <c r="D97" s="66"/>
      <c r="E97" s="66"/>
    </row>
    <row r="98" spans="1:5" ht="15" x14ac:dyDescent="0.25">
      <c r="A98" s="66"/>
      <c r="B98" s="30" t="s">
        <v>805</v>
      </c>
      <c r="C98" s="30" t="s">
        <v>806</v>
      </c>
      <c r="D98" s="66"/>
      <c r="E98" s="66"/>
    </row>
    <row r="99" spans="1:5" ht="15" x14ac:dyDescent="0.25">
      <c r="A99" s="66"/>
      <c r="B99" s="30" t="s">
        <v>807</v>
      </c>
      <c r="C99" s="30" t="s">
        <v>808</v>
      </c>
      <c r="D99" s="66"/>
      <c r="E99" s="66"/>
    </row>
    <row r="100" spans="1:5" ht="15" x14ac:dyDescent="0.25">
      <c r="A100" s="66"/>
      <c r="B100" s="30" t="s">
        <v>809</v>
      </c>
      <c r="C100" s="30" t="s">
        <v>810</v>
      </c>
      <c r="D100" s="66"/>
      <c r="E100" s="66"/>
    </row>
    <row r="101" spans="1:5" ht="15" x14ac:dyDescent="0.25">
      <c r="A101" s="66"/>
      <c r="B101" s="30" t="s">
        <v>811</v>
      </c>
      <c r="C101" s="30" t="s">
        <v>812</v>
      </c>
      <c r="D101" s="66"/>
      <c r="E101" s="66"/>
    </row>
    <row r="102" spans="1:5" ht="15" x14ac:dyDescent="0.25">
      <c r="A102" s="66"/>
      <c r="B102" s="30" t="s">
        <v>813</v>
      </c>
      <c r="C102" s="30" t="s">
        <v>814</v>
      </c>
      <c r="D102" s="66"/>
      <c r="E102" s="66"/>
    </row>
    <row r="103" spans="1:5" ht="15" x14ac:dyDescent="0.25">
      <c r="A103" s="66"/>
      <c r="B103" s="30" t="s">
        <v>815</v>
      </c>
      <c r="C103" s="30" t="s">
        <v>816</v>
      </c>
      <c r="D103" s="66"/>
      <c r="E103" s="66"/>
    </row>
    <row r="104" spans="1:5" ht="15" x14ac:dyDescent="0.25">
      <c r="A104" s="66"/>
      <c r="B104" s="30" t="s">
        <v>817</v>
      </c>
      <c r="C104" s="30" t="s">
        <v>818</v>
      </c>
      <c r="D104" s="66"/>
      <c r="E104" s="66"/>
    </row>
    <row r="105" spans="1:5" ht="15" x14ac:dyDescent="0.25">
      <c r="A105" s="66"/>
      <c r="B105" s="30" t="s">
        <v>819</v>
      </c>
      <c r="C105" s="30" t="s">
        <v>820</v>
      </c>
      <c r="D105" s="66"/>
      <c r="E105" s="66"/>
    </row>
    <row r="106" spans="1:5" ht="15" x14ac:dyDescent="0.25">
      <c r="A106" s="66"/>
      <c r="B106" s="30" t="s">
        <v>821</v>
      </c>
      <c r="C106" s="30" t="s">
        <v>822</v>
      </c>
      <c r="D106" s="66"/>
      <c r="E106" s="66"/>
    </row>
    <row r="107" spans="1:5" ht="15" x14ac:dyDescent="0.25">
      <c r="A107" s="66"/>
      <c r="B107" s="30" t="s">
        <v>823</v>
      </c>
      <c r="C107" s="30" t="s">
        <v>824</v>
      </c>
      <c r="D107" s="66"/>
      <c r="E107" s="66"/>
    </row>
    <row r="108" spans="1:5" ht="15" x14ac:dyDescent="0.25">
      <c r="A108" s="66"/>
      <c r="B108" s="30" t="s">
        <v>825</v>
      </c>
      <c r="C108" s="30" t="s">
        <v>826</v>
      </c>
      <c r="D108" s="66"/>
      <c r="E108" s="66"/>
    </row>
    <row r="109" spans="1:5" ht="15" x14ac:dyDescent="0.25">
      <c r="A109" s="66"/>
      <c r="B109" s="30" t="s">
        <v>827</v>
      </c>
      <c r="C109" s="30" t="s">
        <v>828</v>
      </c>
      <c r="D109" s="66"/>
      <c r="E109" s="66"/>
    </row>
    <row r="110" spans="1:5" ht="15" x14ac:dyDescent="0.25">
      <c r="A110" s="66"/>
      <c r="B110" s="30" t="s">
        <v>829</v>
      </c>
      <c r="C110" s="30" t="s">
        <v>830</v>
      </c>
      <c r="D110" s="66"/>
      <c r="E110" s="66"/>
    </row>
    <row r="111" spans="1:5" ht="15" x14ac:dyDescent="0.25">
      <c r="A111" s="66"/>
      <c r="B111" s="30" t="s">
        <v>831</v>
      </c>
      <c r="C111" s="30" t="s">
        <v>832</v>
      </c>
      <c r="D111" s="66"/>
      <c r="E111" s="66"/>
    </row>
    <row r="112" spans="1:5" ht="15" x14ac:dyDescent="0.25">
      <c r="A112" s="66"/>
      <c r="B112" s="30" t="s">
        <v>833</v>
      </c>
      <c r="C112" s="30" t="s">
        <v>834</v>
      </c>
      <c r="D112" s="66"/>
      <c r="E112" s="66"/>
    </row>
    <row r="113" spans="1:5" ht="15" x14ac:dyDescent="0.25">
      <c r="A113" s="66"/>
      <c r="B113" s="30" t="s">
        <v>835</v>
      </c>
      <c r="C113" s="30" t="s">
        <v>836</v>
      </c>
      <c r="D113" s="66"/>
      <c r="E113" s="66"/>
    </row>
    <row r="114" spans="1:5" ht="15" x14ac:dyDescent="0.25">
      <c r="A114" s="66"/>
      <c r="B114" s="30" t="s">
        <v>837</v>
      </c>
      <c r="C114" s="30" t="s">
        <v>838</v>
      </c>
      <c r="D114" s="66"/>
      <c r="E114" s="66"/>
    </row>
    <row r="115" spans="1:5" ht="15" x14ac:dyDescent="0.25">
      <c r="A115" s="66"/>
      <c r="B115" s="30" t="s">
        <v>839</v>
      </c>
      <c r="C115" s="30" t="s">
        <v>840</v>
      </c>
      <c r="D115" s="66"/>
      <c r="E115" s="66"/>
    </row>
    <row r="116" spans="1:5" ht="15" x14ac:dyDescent="0.25">
      <c r="A116" s="66"/>
      <c r="B116" s="30" t="s">
        <v>841</v>
      </c>
      <c r="C116" s="30" t="s">
        <v>842</v>
      </c>
      <c r="D116" s="66"/>
      <c r="E116" s="66"/>
    </row>
    <row r="117" spans="1:5" ht="15" x14ac:dyDescent="0.25">
      <c r="A117" s="66"/>
      <c r="B117" s="30" t="s">
        <v>843</v>
      </c>
      <c r="C117" s="30" t="s">
        <v>844</v>
      </c>
      <c r="D117" s="66"/>
      <c r="E117" s="66"/>
    </row>
    <row r="118" spans="1:5" ht="15" x14ac:dyDescent="0.25">
      <c r="A118" s="66"/>
      <c r="B118" s="30" t="s">
        <v>845</v>
      </c>
      <c r="C118" s="30" t="s">
        <v>846</v>
      </c>
      <c r="D118" s="66"/>
      <c r="E118" s="66"/>
    </row>
    <row r="119" spans="1:5" ht="15" x14ac:dyDescent="0.25">
      <c r="A119" s="66"/>
      <c r="B119" s="30" t="s">
        <v>847</v>
      </c>
      <c r="C119" s="30" t="s">
        <v>848</v>
      </c>
      <c r="D119" s="66"/>
      <c r="E119" s="66"/>
    </row>
    <row r="120" spans="1:5" ht="15" x14ac:dyDescent="0.25">
      <c r="A120" s="66"/>
      <c r="B120" s="30" t="s">
        <v>849</v>
      </c>
      <c r="C120" s="30" t="s">
        <v>850</v>
      </c>
      <c r="D120" s="66"/>
      <c r="E120" s="66"/>
    </row>
    <row r="121" spans="1:5" ht="15" x14ac:dyDescent="0.25">
      <c r="A121" s="66"/>
      <c r="B121" s="30" t="s">
        <v>851</v>
      </c>
      <c r="C121" s="30" t="s">
        <v>852</v>
      </c>
      <c r="D121" s="66"/>
      <c r="E121" s="66"/>
    </row>
    <row r="122" spans="1:5" ht="15" x14ac:dyDescent="0.25">
      <c r="A122" s="66"/>
      <c r="B122" s="30" t="s">
        <v>853</v>
      </c>
      <c r="C122" s="30" t="s">
        <v>854</v>
      </c>
      <c r="D122" s="66"/>
      <c r="E122" s="66"/>
    </row>
    <row r="123" spans="1:5" ht="15" x14ac:dyDescent="0.25">
      <c r="A123" s="66"/>
      <c r="B123" s="30" t="s">
        <v>855</v>
      </c>
      <c r="C123" s="30" t="s">
        <v>856</v>
      </c>
      <c r="D123" s="66"/>
      <c r="E123" s="66"/>
    </row>
    <row r="124" spans="1:5" ht="15" x14ac:dyDescent="0.25">
      <c r="A124" s="66"/>
      <c r="B124" s="30" t="s">
        <v>857</v>
      </c>
      <c r="C124" s="30" t="s">
        <v>858</v>
      </c>
      <c r="D124" s="66"/>
      <c r="E124" s="66"/>
    </row>
    <row r="125" spans="1:5" ht="15" x14ac:dyDescent="0.25">
      <c r="A125" s="66"/>
      <c r="B125" s="30" t="s">
        <v>859</v>
      </c>
      <c r="C125" s="30" t="s">
        <v>860</v>
      </c>
      <c r="D125" s="66"/>
      <c r="E125" s="66"/>
    </row>
    <row r="126" spans="1:5" ht="15" x14ac:dyDescent="0.25">
      <c r="A126" s="66"/>
      <c r="B126" s="30" t="s">
        <v>863</v>
      </c>
      <c r="C126" s="30" t="s">
        <v>864</v>
      </c>
      <c r="D126" s="66"/>
      <c r="E126" s="66"/>
    </row>
    <row r="127" spans="1:5" ht="15" x14ac:dyDescent="0.25">
      <c r="A127" s="66"/>
      <c r="B127" s="30" t="s">
        <v>865</v>
      </c>
      <c r="C127" s="30" t="s">
        <v>866</v>
      </c>
      <c r="D127" s="66"/>
      <c r="E127" s="66"/>
    </row>
    <row r="128" spans="1:5" ht="15" x14ac:dyDescent="0.25">
      <c r="A128" s="66"/>
      <c r="B128" s="30" t="s">
        <v>867</v>
      </c>
      <c r="C128" s="30" t="s">
        <v>868</v>
      </c>
      <c r="D128" s="66"/>
      <c r="E128" s="66"/>
    </row>
    <row r="129" spans="1:5" ht="15" x14ac:dyDescent="0.25">
      <c r="A129" s="66"/>
      <c r="B129" s="30" t="s">
        <v>869</v>
      </c>
      <c r="C129" s="30" t="s">
        <v>870</v>
      </c>
      <c r="D129" s="66"/>
      <c r="E129" s="66"/>
    </row>
    <row r="130" spans="1:5" ht="15" x14ac:dyDescent="0.25">
      <c r="A130" s="66"/>
      <c r="B130" s="30" t="s">
        <v>871</v>
      </c>
      <c r="C130" s="30" t="s">
        <v>872</v>
      </c>
      <c r="D130" s="66"/>
      <c r="E130" s="66"/>
    </row>
    <row r="131" spans="1:5" ht="15" x14ac:dyDescent="0.25">
      <c r="A131" s="66"/>
      <c r="B131" s="30" t="s">
        <v>873</v>
      </c>
      <c r="C131" s="30" t="s">
        <v>874</v>
      </c>
      <c r="D131" s="66"/>
      <c r="E131" s="66"/>
    </row>
    <row r="132" spans="1:5" ht="15" x14ac:dyDescent="0.25">
      <c r="A132" s="66"/>
      <c r="B132" s="30" t="s">
        <v>875</v>
      </c>
      <c r="C132" s="30" t="s">
        <v>876</v>
      </c>
      <c r="D132" s="66"/>
      <c r="E132" s="66"/>
    </row>
    <row r="133" spans="1:5" ht="15" x14ac:dyDescent="0.25">
      <c r="A133" s="66"/>
      <c r="B133" s="30" t="s">
        <v>877</v>
      </c>
      <c r="C133" s="30" t="s">
        <v>878</v>
      </c>
      <c r="D133" s="66"/>
      <c r="E133" s="66"/>
    </row>
    <row r="134" spans="1:5" ht="15" x14ac:dyDescent="0.25">
      <c r="A134" s="66"/>
      <c r="B134" s="30" t="s">
        <v>879</v>
      </c>
      <c r="C134" s="30" t="s">
        <v>880</v>
      </c>
      <c r="D134" s="66"/>
      <c r="E134" s="66"/>
    </row>
    <row r="135" spans="1:5" ht="15" x14ac:dyDescent="0.25">
      <c r="A135" s="66"/>
      <c r="B135" s="30" t="s">
        <v>881</v>
      </c>
      <c r="C135" s="30" t="s">
        <v>882</v>
      </c>
      <c r="D135" s="66"/>
      <c r="E135" s="66"/>
    </row>
    <row r="136" spans="1:5" ht="15" x14ac:dyDescent="0.25">
      <c r="A136" s="66"/>
      <c r="B136" s="30" t="s">
        <v>883</v>
      </c>
      <c r="C136" s="30" t="s">
        <v>884</v>
      </c>
      <c r="D136" s="66"/>
      <c r="E136" s="66"/>
    </row>
    <row r="137" spans="1:5" ht="15" x14ac:dyDescent="0.25">
      <c r="A137" s="66"/>
      <c r="B137" s="30" t="s">
        <v>885</v>
      </c>
      <c r="C137" s="30" t="s">
        <v>886</v>
      </c>
      <c r="D137" s="66"/>
      <c r="E137" s="66"/>
    </row>
    <row r="138" spans="1:5" ht="15" x14ac:dyDescent="0.25">
      <c r="A138" s="66"/>
      <c r="B138" s="30" t="s">
        <v>887</v>
      </c>
      <c r="C138" s="30" t="s">
        <v>888</v>
      </c>
      <c r="D138" s="66"/>
      <c r="E138" s="66"/>
    </row>
    <row r="139" spans="1:5" ht="15" x14ac:dyDescent="0.25">
      <c r="A139" s="66"/>
      <c r="B139" s="30" t="s">
        <v>889</v>
      </c>
      <c r="C139" s="30" t="s">
        <v>890</v>
      </c>
      <c r="D139" s="66"/>
      <c r="E139" s="66"/>
    </row>
    <row r="140" spans="1:5" ht="15" x14ac:dyDescent="0.25">
      <c r="A140" s="66"/>
      <c r="B140" s="30" t="s">
        <v>891</v>
      </c>
      <c r="C140" s="30" t="s">
        <v>892</v>
      </c>
      <c r="D140" s="66"/>
      <c r="E140" s="66"/>
    </row>
    <row r="141" spans="1:5" ht="15" x14ac:dyDescent="0.25">
      <c r="A141" s="66"/>
      <c r="B141" s="30" t="s">
        <v>893</v>
      </c>
      <c r="C141" s="30" t="s">
        <v>894</v>
      </c>
      <c r="D141" s="66"/>
      <c r="E141" s="66"/>
    </row>
    <row r="142" spans="1:5" ht="15" x14ac:dyDescent="0.25">
      <c r="A142" s="66"/>
      <c r="B142" s="30" t="s">
        <v>895</v>
      </c>
      <c r="C142" s="30" t="s">
        <v>896</v>
      </c>
      <c r="D142" s="66"/>
      <c r="E142" s="66"/>
    </row>
    <row r="143" spans="1:5" ht="15" x14ac:dyDescent="0.25">
      <c r="A143" s="66"/>
      <c r="B143" s="30" t="s">
        <v>897</v>
      </c>
      <c r="C143" s="30" t="s">
        <v>898</v>
      </c>
      <c r="D143" s="66"/>
      <c r="E143" s="66"/>
    </row>
    <row r="144" spans="1:5" ht="15" x14ac:dyDescent="0.25">
      <c r="A144" s="66"/>
      <c r="B144" s="30" t="s">
        <v>899</v>
      </c>
      <c r="C144" s="30" t="s">
        <v>900</v>
      </c>
      <c r="D144" s="66"/>
      <c r="E144" s="66"/>
    </row>
    <row r="145" spans="1:5" ht="15" x14ac:dyDescent="0.25">
      <c r="A145" s="66"/>
      <c r="B145" s="30" t="s">
        <v>901</v>
      </c>
      <c r="C145" s="30" t="s">
        <v>902</v>
      </c>
      <c r="D145" s="66"/>
      <c r="E145" s="66"/>
    </row>
    <row r="146" spans="1:5" ht="15" x14ac:dyDescent="0.25">
      <c r="A146" s="66"/>
      <c r="B146" s="30" t="s">
        <v>903</v>
      </c>
      <c r="C146" s="30" t="s">
        <v>904</v>
      </c>
      <c r="D146" s="66"/>
      <c r="E146" s="66"/>
    </row>
    <row r="147" spans="1:5" ht="15" x14ac:dyDescent="0.25">
      <c r="A147" s="66"/>
      <c r="B147" s="30" t="s">
        <v>905</v>
      </c>
      <c r="C147" s="30" t="s">
        <v>906</v>
      </c>
      <c r="D147" s="66"/>
      <c r="E147" s="66"/>
    </row>
    <row r="148" spans="1:5" ht="15" x14ac:dyDescent="0.25">
      <c r="A148" s="66"/>
      <c r="B148" s="30" t="s">
        <v>907</v>
      </c>
      <c r="C148" s="30" t="s">
        <v>908</v>
      </c>
      <c r="D148" s="66"/>
      <c r="E148" s="66"/>
    </row>
    <row r="149" spans="1:5" ht="15" x14ac:dyDescent="0.25">
      <c r="A149" s="66"/>
      <c r="B149" s="30" t="s">
        <v>909</v>
      </c>
      <c r="C149" s="30" t="s">
        <v>910</v>
      </c>
      <c r="D149" s="66"/>
      <c r="E149" s="66"/>
    </row>
    <row r="150" spans="1:5" ht="15" x14ac:dyDescent="0.25">
      <c r="A150" s="66"/>
      <c r="B150" s="30" t="s">
        <v>911</v>
      </c>
      <c r="C150" s="30" t="s">
        <v>912</v>
      </c>
      <c r="D150" s="66"/>
      <c r="E150" s="66"/>
    </row>
    <row r="151" spans="1:5" ht="15" x14ac:dyDescent="0.25">
      <c r="A151" s="66"/>
      <c r="B151" s="30" t="s">
        <v>913</v>
      </c>
      <c r="C151" s="30" t="s">
        <v>914</v>
      </c>
      <c r="D151" s="66"/>
      <c r="E151" s="66"/>
    </row>
    <row r="152" spans="1:5" ht="15" x14ac:dyDescent="0.25">
      <c r="A152" s="66"/>
      <c r="B152" s="30" t="s">
        <v>916</v>
      </c>
      <c r="C152" s="30" t="s">
        <v>917</v>
      </c>
      <c r="D152" s="66"/>
      <c r="E152" s="66"/>
    </row>
    <row r="153" spans="1:5" ht="15" x14ac:dyDescent="0.25">
      <c r="A153" s="66"/>
      <c r="B153" s="30" t="s">
        <v>918</v>
      </c>
      <c r="C153" s="30" t="s">
        <v>919</v>
      </c>
      <c r="D153" s="66"/>
      <c r="E153" s="66"/>
    </row>
    <row r="154" spans="1:5" ht="15" x14ac:dyDescent="0.25">
      <c r="A154" s="66"/>
      <c r="B154" s="30" t="s">
        <v>920</v>
      </c>
      <c r="C154" s="30" t="s">
        <v>921</v>
      </c>
      <c r="D154" s="66"/>
      <c r="E154" s="66"/>
    </row>
    <row r="155" spans="1:5" ht="15" x14ac:dyDescent="0.25">
      <c r="A155" s="66"/>
      <c r="B155" s="30" t="s">
        <v>922</v>
      </c>
      <c r="C155" s="30" t="s">
        <v>923</v>
      </c>
      <c r="D155" s="66"/>
      <c r="E155" s="66"/>
    </row>
    <row r="156" spans="1:5" ht="15" x14ac:dyDescent="0.25">
      <c r="A156" s="66"/>
      <c r="B156" s="30" t="s">
        <v>924</v>
      </c>
      <c r="C156" s="30" t="s">
        <v>925</v>
      </c>
      <c r="D156" s="66"/>
      <c r="E156" s="66"/>
    </row>
    <row r="157" spans="1:5" ht="15" x14ac:dyDescent="0.25">
      <c r="A157" s="66"/>
      <c r="B157" s="30" t="s">
        <v>926</v>
      </c>
      <c r="C157" s="30" t="s">
        <v>927</v>
      </c>
      <c r="D157" s="66"/>
      <c r="E157" s="66"/>
    </row>
    <row r="158" spans="1:5" ht="15" x14ac:dyDescent="0.25">
      <c r="A158" s="66"/>
      <c r="B158" s="30" t="s">
        <v>928</v>
      </c>
      <c r="C158" s="30" t="s">
        <v>929</v>
      </c>
      <c r="D158" s="66"/>
      <c r="E158" s="66"/>
    </row>
    <row r="159" spans="1:5" ht="15" x14ac:dyDescent="0.25">
      <c r="A159" s="66"/>
      <c r="B159" s="30" t="s">
        <v>930</v>
      </c>
      <c r="C159" s="30" t="s">
        <v>931</v>
      </c>
      <c r="D159" s="66"/>
      <c r="E159" s="66"/>
    </row>
    <row r="160" spans="1:5" ht="15" x14ac:dyDescent="0.25">
      <c r="A160" s="66"/>
      <c r="B160" s="30" t="s">
        <v>932</v>
      </c>
      <c r="C160" s="30" t="s">
        <v>933</v>
      </c>
      <c r="D160" s="66"/>
      <c r="E160" s="66"/>
    </row>
    <row r="161" spans="1:5" ht="15" x14ac:dyDescent="0.25">
      <c r="A161" s="66"/>
      <c r="B161" s="30" t="s">
        <v>934</v>
      </c>
      <c r="C161" s="30" t="s">
        <v>935</v>
      </c>
      <c r="D161" s="66"/>
      <c r="E161" s="66"/>
    </row>
    <row r="162" spans="1:5" ht="15" x14ac:dyDescent="0.25">
      <c r="A162" s="66"/>
      <c r="B162" s="30" t="s">
        <v>936</v>
      </c>
      <c r="C162" s="30" t="s">
        <v>937</v>
      </c>
      <c r="D162" s="66"/>
      <c r="E162" s="66"/>
    </row>
    <row r="163" spans="1:5" ht="15" x14ac:dyDescent="0.25">
      <c r="A163" s="66"/>
      <c r="B163" s="30" t="s">
        <v>938</v>
      </c>
      <c r="C163" s="30" t="s">
        <v>939</v>
      </c>
      <c r="D163" s="66"/>
      <c r="E163" s="66"/>
    </row>
    <row r="164" spans="1:5" ht="15" x14ac:dyDescent="0.25">
      <c r="A164" s="66"/>
      <c r="B164" s="30" t="s">
        <v>940</v>
      </c>
      <c r="C164" s="30" t="s">
        <v>941</v>
      </c>
      <c r="D164" s="66"/>
      <c r="E164" s="66"/>
    </row>
    <row r="165" spans="1:5" ht="15" x14ac:dyDescent="0.25">
      <c r="A165" s="66"/>
      <c r="B165" s="30" t="s">
        <v>942</v>
      </c>
      <c r="C165" s="30" t="s">
        <v>943</v>
      </c>
      <c r="D165" s="66"/>
      <c r="E165" s="66"/>
    </row>
    <row r="166" spans="1:5" ht="15" x14ac:dyDescent="0.25">
      <c r="A166" s="66"/>
      <c r="B166" s="30" t="s">
        <v>944</v>
      </c>
      <c r="C166" s="30" t="s">
        <v>945</v>
      </c>
      <c r="D166" s="66"/>
      <c r="E166" s="66"/>
    </row>
    <row r="167" spans="1:5" ht="15" x14ac:dyDescent="0.25">
      <c r="A167" s="66"/>
      <c r="B167" s="30" t="s">
        <v>946</v>
      </c>
      <c r="C167" s="30" t="s">
        <v>947</v>
      </c>
      <c r="D167" s="66"/>
      <c r="E167" s="66"/>
    </row>
    <row r="168" spans="1:5" x14ac:dyDescent="0.2">
      <c r="A168" s="66"/>
      <c r="B168" s="66"/>
      <c r="C168" s="66"/>
      <c r="D168" s="66"/>
      <c r="E168" s="66"/>
    </row>
    <row r="169" spans="1:5" x14ac:dyDescent="0.2">
      <c r="A169" s="66"/>
      <c r="B169" s="66"/>
      <c r="C169" s="66"/>
      <c r="D169" s="66"/>
      <c r="E169" s="66"/>
    </row>
    <row r="170" spans="1:5" x14ac:dyDescent="0.2">
      <c r="A170" s="66"/>
      <c r="B170" s="66"/>
      <c r="C170" s="66"/>
      <c r="D170" s="66"/>
      <c r="E170" s="66"/>
    </row>
    <row r="171" spans="1:5" x14ac:dyDescent="0.2">
      <c r="A171" s="66"/>
      <c r="B171" s="66"/>
      <c r="C171" s="66"/>
      <c r="D171" s="66"/>
      <c r="E171" s="66"/>
    </row>
    <row r="172" spans="1:5" x14ac:dyDescent="0.2">
      <c r="A172" s="66"/>
      <c r="B172" s="66"/>
      <c r="C172" s="66"/>
      <c r="D172" s="66"/>
      <c r="E172" s="66"/>
    </row>
    <row r="173" spans="1:5" x14ac:dyDescent="0.2">
      <c r="A173" s="66"/>
      <c r="B173" s="66"/>
      <c r="C173" s="66"/>
      <c r="D173" s="66"/>
      <c r="E173" s="66"/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39997558519241921"/>
    <pageSetUpPr fitToPage="1"/>
  </sheetPr>
  <dimension ref="A1:F119"/>
  <sheetViews>
    <sheetView showGridLines="0" workbookViewId="0">
      <selection activeCell="H10" sqref="H10"/>
    </sheetView>
  </sheetViews>
  <sheetFormatPr defaultColWidth="9.140625" defaultRowHeight="12.75" x14ac:dyDescent="0.2"/>
  <cols>
    <col min="1" max="1" width="26.85546875" style="3" bestFit="1" customWidth="1"/>
    <col min="2" max="2" width="23.7109375" style="3" customWidth="1"/>
    <col min="3" max="3" width="14.85546875" style="3" bestFit="1" customWidth="1"/>
    <col min="4" max="4" width="16.140625" style="3" bestFit="1" customWidth="1"/>
    <col min="5" max="5" width="18.7109375" style="37" bestFit="1" customWidth="1"/>
    <col min="6" max="16384" width="9.140625" style="3"/>
  </cols>
  <sheetData>
    <row r="1" spans="1:6" ht="13.5" thickBot="1" x14ac:dyDescent="0.25">
      <c r="A1" s="190" t="s">
        <v>997</v>
      </c>
      <c r="B1" s="191"/>
      <c r="C1" s="191"/>
      <c r="D1" s="191"/>
      <c r="E1" s="192"/>
    </row>
    <row r="3" spans="1:6" x14ac:dyDescent="0.2">
      <c r="A3" s="32" t="s">
        <v>40</v>
      </c>
      <c r="B3" s="32" t="s">
        <v>41</v>
      </c>
      <c r="C3" s="33" t="s">
        <v>42</v>
      </c>
      <c r="D3" s="32" t="s">
        <v>43</v>
      </c>
      <c r="E3" s="38" t="s">
        <v>44</v>
      </c>
    </row>
    <row r="4" spans="1:6" s="35" customFormat="1" x14ac:dyDescent="0.2">
      <c r="A4" s="35" t="s">
        <v>45</v>
      </c>
      <c r="B4" s="35" t="s">
        <v>46</v>
      </c>
      <c r="C4" s="35" t="s">
        <v>47</v>
      </c>
      <c r="D4" s="35">
        <v>400</v>
      </c>
      <c r="E4" s="39">
        <v>0.06</v>
      </c>
      <c r="F4" s="34"/>
    </row>
    <row r="5" spans="1:6" s="35" customFormat="1" x14ac:dyDescent="0.2">
      <c r="A5" s="35" t="s">
        <v>171</v>
      </c>
      <c r="B5" s="35" t="s">
        <v>76</v>
      </c>
      <c r="C5" s="35" t="s">
        <v>47</v>
      </c>
      <c r="D5" s="35">
        <v>400</v>
      </c>
      <c r="E5" s="39">
        <v>0.06</v>
      </c>
      <c r="F5" s="34"/>
    </row>
    <row r="6" spans="1:6" s="35" customFormat="1" x14ac:dyDescent="0.2">
      <c r="A6" s="35" t="s">
        <v>48</v>
      </c>
      <c r="B6" s="35" t="s">
        <v>49</v>
      </c>
      <c r="C6" s="35" t="s">
        <v>50</v>
      </c>
      <c r="D6" s="35">
        <v>600</v>
      </c>
      <c r="E6" s="39">
        <v>0.09</v>
      </c>
      <c r="F6" s="34"/>
    </row>
    <row r="7" spans="1:6" s="35" customFormat="1" x14ac:dyDescent="0.2">
      <c r="A7" s="35" t="s">
        <v>51</v>
      </c>
      <c r="B7" s="35" t="s">
        <v>46</v>
      </c>
      <c r="C7" s="35" t="s">
        <v>52</v>
      </c>
      <c r="D7" s="35">
        <v>275</v>
      </c>
      <c r="E7" s="39">
        <v>4.1300000000000003E-2</v>
      </c>
      <c r="F7" s="34"/>
    </row>
    <row r="8" spans="1:6" s="35" customFormat="1" x14ac:dyDescent="0.2">
      <c r="A8" s="35" t="s">
        <v>53</v>
      </c>
      <c r="B8" s="35" t="s">
        <v>54</v>
      </c>
      <c r="C8" s="35" t="s">
        <v>55</v>
      </c>
      <c r="D8" s="35">
        <v>0</v>
      </c>
      <c r="E8" s="39">
        <v>0</v>
      </c>
      <c r="F8" s="34"/>
    </row>
    <row r="9" spans="1:6" s="35" customFormat="1" x14ac:dyDescent="0.2">
      <c r="A9" s="35" t="s">
        <v>982</v>
      </c>
      <c r="B9" s="35" t="s">
        <v>56</v>
      </c>
      <c r="C9" s="35" t="s">
        <v>55</v>
      </c>
      <c r="D9" s="35">
        <v>0</v>
      </c>
      <c r="E9" s="39">
        <v>0</v>
      </c>
      <c r="F9" s="34"/>
    </row>
    <row r="10" spans="1:6" s="35" customFormat="1" x14ac:dyDescent="0.2">
      <c r="A10" s="35" t="s">
        <v>57</v>
      </c>
      <c r="B10" s="35" t="s">
        <v>46</v>
      </c>
      <c r="C10" s="35" t="s">
        <v>58</v>
      </c>
      <c r="D10" s="35">
        <v>240</v>
      </c>
      <c r="E10" s="39">
        <v>3.5999999999999997E-2</v>
      </c>
      <c r="F10" s="34"/>
    </row>
    <row r="11" spans="1:6" s="35" customFormat="1" x14ac:dyDescent="0.2">
      <c r="A11" s="35" t="s">
        <v>59</v>
      </c>
      <c r="B11" s="35" t="s">
        <v>60</v>
      </c>
      <c r="C11" s="35" t="s">
        <v>66</v>
      </c>
      <c r="D11" s="35">
        <v>115</v>
      </c>
      <c r="E11" s="39">
        <v>1.7299999999999999E-2</v>
      </c>
      <c r="F11" s="34"/>
    </row>
    <row r="12" spans="1:6" s="35" customFormat="1" x14ac:dyDescent="0.2">
      <c r="A12" s="35" t="s">
        <v>62</v>
      </c>
      <c r="B12" s="35" t="s">
        <v>63</v>
      </c>
      <c r="C12" s="35" t="s">
        <v>66</v>
      </c>
      <c r="D12" s="35">
        <v>115</v>
      </c>
      <c r="E12" s="39">
        <v>1.7299999999999999E-2</v>
      </c>
      <c r="F12" s="34"/>
    </row>
    <row r="13" spans="1:6" s="35" customFormat="1" x14ac:dyDescent="0.2">
      <c r="A13" s="35" t="s">
        <v>172</v>
      </c>
      <c r="B13" s="35" t="s">
        <v>81</v>
      </c>
      <c r="C13" s="35" t="s">
        <v>110</v>
      </c>
      <c r="D13" s="35">
        <v>325</v>
      </c>
      <c r="E13" s="39">
        <v>4.8800000000000003E-2</v>
      </c>
      <c r="F13" s="34"/>
    </row>
    <row r="14" spans="1:6" s="35" customFormat="1" x14ac:dyDescent="0.2">
      <c r="A14" s="35" t="s">
        <v>65</v>
      </c>
      <c r="B14" s="35" t="s">
        <v>60</v>
      </c>
      <c r="C14" s="35" t="s">
        <v>91</v>
      </c>
      <c r="D14" s="35">
        <v>175</v>
      </c>
      <c r="E14" s="39">
        <v>2.63E-2</v>
      </c>
      <c r="F14" s="34"/>
    </row>
    <row r="15" spans="1:6" s="35" customFormat="1" x14ac:dyDescent="0.2">
      <c r="A15" s="35" t="s">
        <v>67</v>
      </c>
      <c r="B15" s="35" t="s">
        <v>46</v>
      </c>
      <c r="C15" s="35" t="s">
        <v>47</v>
      </c>
      <c r="D15" s="35">
        <v>400</v>
      </c>
      <c r="E15" s="39">
        <v>0.06</v>
      </c>
      <c r="F15" s="34"/>
    </row>
    <row r="16" spans="1:6" s="35" customFormat="1" x14ac:dyDescent="0.2">
      <c r="A16" s="35" t="s">
        <v>983</v>
      </c>
      <c r="B16" s="35" t="s">
        <v>56</v>
      </c>
      <c r="C16" s="35" t="s">
        <v>68</v>
      </c>
      <c r="D16" s="35">
        <v>25</v>
      </c>
      <c r="E16" s="39">
        <v>3.8E-3</v>
      </c>
      <c r="F16" s="34"/>
    </row>
    <row r="17" spans="1:6" s="35" customFormat="1" x14ac:dyDescent="0.2">
      <c r="A17" s="35" t="s">
        <v>69</v>
      </c>
      <c r="B17" s="35" t="s">
        <v>49</v>
      </c>
      <c r="C17" s="35" t="s">
        <v>50</v>
      </c>
      <c r="D17" s="35">
        <v>600</v>
      </c>
      <c r="E17" s="39">
        <v>0.09</v>
      </c>
      <c r="F17" s="34"/>
    </row>
    <row r="18" spans="1:6" s="35" customFormat="1" x14ac:dyDescent="0.2">
      <c r="A18" s="35" t="s">
        <v>71</v>
      </c>
      <c r="B18" s="35" t="s">
        <v>60</v>
      </c>
      <c r="C18" s="35" t="s">
        <v>104</v>
      </c>
      <c r="D18" s="35">
        <v>50</v>
      </c>
      <c r="E18" s="39">
        <v>7.4999999999999997E-3</v>
      </c>
      <c r="F18" s="34"/>
    </row>
    <row r="19" spans="1:6" s="35" customFormat="1" x14ac:dyDescent="0.2">
      <c r="A19" s="35" t="s">
        <v>72</v>
      </c>
      <c r="B19" s="35" t="s">
        <v>49</v>
      </c>
      <c r="C19" s="35" t="s">
        <v>47</v>
      </c>
      <c r="D19" s="35">
        <v>400</v>
      </c>
      <c r="E19" s="39">
        <v>0.06</v>
      </c>
      <c r="F19" s="34"/>
    </row>
    <row r="20" spans="1:6" s="35" customFormat="1" x14ac:dyDescent="0.2">
      <c r="A20" s="35" t="s">
        <v>73</v>
      </c>
      <c r="B20" s="35" t="s">
        <v>46</v>
      </c>
      <c r="C20" s="35" t="s">
        <v>74</v>
      </c>
      <c r="D20" s="35">
        <v>500</v>
      </c>
      <c r="E20" s="39">
        <v>7.4999999999999997E-2</v>
      </c>
      <c r="F20" s="34"/>
    </row>
    <row r="21" spans="1:6" s="35" customFormat="1" x14ac:dyDescent="0.2">
      <c r="A21" s="35" t="s">
        <v>75</v>
      </c>
      <c r="B21" s="35" t="s">
        <v>76</v>
      </c>
      <c r="C21" s="35" t="s">
        <v>64</v>
      </c>
      <c r="D21" s="35">
        <v>100</v>
      </c>
      <c r="E21" s="39">
        <v>1.4999999999999999E-2</v>
      </c>
      <c r="F21" s="34"/>
    </row>
    <row r="22" spans="1:6" s="35" customFormat="1" x14ac:dyDescent="0.2">
      <c r="A22" s="35" t="s">
        <v>77</v>
      </c>
      <c r="B22" s="35" t="s">
        <v>49</v>
      </c>
      <c r="C22" s="35" t="s">
        <v>79</v>
      </c>
      <c r="D22" s="35">
        <v>200</v>
      </c>
      <c r="E22" s="39">
        <v>0.03</v>
      </c>
      <c r="F22" s="34"/>
    </row>
    <row r="23" spans="1:6" s="35" customFormat="1" x14ac:dyDescent="0.2">
      <c r="A23" s="35" t="s">
        <v>78</v>
      </c>
      <c r="B23" s="35" t="s">
        <v>46</v>
      </c>
      <c r="C23" s="35" t="s">
        <v>79</v>
      </c>
      <c r="D23" s="35">
        <v>200</v>
      </c>
      <c r="E23" s="39">
        <v>0.03</v>
      </c>
      <c r="F23" s="34"/>
    </row>
    <row r="24" spans="1:6" s="35" customFormat="1" x14ac:dyDescent="0.2">
      <c r="A24" s="35" t="s">
        <v>80</v>
      </c>
      <c r="B24" s="35" t="s">
        <v>81</v>
      </c>
      <c r="C24" s="35" t="s">
        <v>74</v>
      </c>
      <c r="D24" s="35">
        <v>500</v>
      </c>
      <c r="E24" s="39">
        <v>7.4999999999999997E-2</v>
      </c>
      <c r="F24" s="34"/>
    </row>
    <row r="25" spans="1:6" s="35" customFormat="1" x14ac:dyDescent="0.2">
      <c r="A25" s="35" t="s">
        <v>82</v>
      </c>
      <c r="B25" s="35" t="s">
        <v>83</v>
      </c>
      <c r="C25" s="35" t="s">
        <v>55</v>
      </c>
      <c r="D25" s="35">
        <v>0</v>
      </c>
      <c r="E25" s="39">
        <v>0</v>
      </c>
      <c r="F25" s="34"/>
    </row>
    <row r="26" spans="1:6" s="35" customFormat="1" x14ac:dyDescent="0.2">
      <c r="A26" s="35" t="s">
        <v>84</v>
      </c>
      <c r="B26" s="35" t="s">
        <v>60</v>
      </c>
      <c r="C26" s="35" t="s">
        <v>85</v>
      </c>
      <c r="D26" s="35">
        <v>70</v>
      </c>
      <c r="E26" s="39">
        <v>1.0500000000000001E-2</v>
      </c>
      <c r="F26" s="34"/>
    </row>
    <row r="27" spans="1:6" s="35" customFormat="1" x14ac:dyDescent="0.2">
      <c r="A27" s="35" t="s">
        <v>86</v>
      </c>
      <c r="B27" s="35" t="s">
        <v>49</v>
      </c>
      <c r="C27" s="35" t="s">
        <v>85</v>
      </c>
      <c r="D27" s="35">
        <v>70</v>
      </c>
      <c r="E27" s="39">
        <v>1.0500000000000001E-2</v>
      </c>
      <c r="F27" s="34"/>
    </row>
    <row r="28" spans="1:6" s="35" customFormat="1" x14ac:dyDescent="0.2">
      <c r="A28" s="35" t="s">
        <v>87</v>
      </c>
      <c r="B28" s="35" t="s">
        <v>81</v>
      </c>
      <c r="C28" s="35" t="s">
        <v>85</v>
      </c>
      <c r="D28" s="35">
        <v>70</v>
      </c>
      <c r="E28" s="39">
        <v>1.0500000000000001E-2</v>
      </c>
      <c r="F28" s="34"/>
    </row>
    <row r="29" spans="1:6" s="35" customFormat="1" x14ac:dyDescent="0.2">
      <c r="A29" s="35" t="s">
        <v>88</v>
      </c>
      <c r="B29" s="35" t="s">
        <v>49</v>
      </c>
      <c r="C29" s="35" t="s">
        <v>79</v>
      </c>
      <c r="D29" s="35">
        <v>200</v>
      </c>
      <c r="E29" s="39">
        <v>0.03</v>
      </c>
      <c r="F29" s="34"/>
    </row>
    <row r="30" spans="1:6" s="35" customFormat="1" x14ac:dyDescent="0.2">
      <c r="A30" s="35" t="s">
        <v>89</v>
      </c>
      <c r="B30" s="35" t="s">
        <v>49</v>
      </c>
      <c r="C30" s="35" t="s">
        <v>79</v>
      </c>
      <c r="D30" s="35">
        <v>200</v>
      </c>
      <c r="E30" s="39">
        <v>0.03</v>
      </c>
      <c r="F30" s="34"/>
    </row>
    <row r="31" spans="1:6" s="35" customFormat="1" x14ac:dyDescent="0.2">
      <c r="A31" s="35" t="s">
        <v>90</v>
      </c>
      <c r="B31" s="35" t="s">
        <v>46</v>
      </c>
      <c r="C31" s="35" t="s">
        <v>79</v>
      </c>
      <c r="D31" s="35">
        <v>200</v>
      </c>
      <c r="E31" s="39">
        <v>0.03</v>
      </c>
      <c r="F31" s="34"/>
    </row>
    <row r="32" spans="1:6" s="35" customFormat="1" x14ac:dyDescent="0.2">
      <c r="A32" s="35" t="s">
        <v>92</v>
      </c>
      <c r="B32" s="35" t="s">
        <v>60</v>
      </c>
      <c r="C32" s="35" t="s">
        <v>70</v>
      </c>
      <c r="D32" s="35">
        <v>700</v>
      </c>
      <c r="E32" s="39">
        <v>0.105</v>
      </c>
      <c r="F32" s="34"/>
    </row>
    <row r="33" spans="1:6" s="35" customFormat="1" x14ac:dyDescent="0.2">
      <c r="A33" s="35" t="s">
        <v>984</v>
      </c>
      <c r="B33" s="35" t="s">
        <v>56</v>
      </c>
      <c r="C33" s="35" t="s">
        <v>85</v>
      </c>
      <c r="D33" s="35">
        <v>70</v>
      </c>
      <c r="E33" s="39">
        <v>1.0500000000000001E-2</v>
      </c>
      <c r="F33" s="34"/>
    </row>
    <row r="34" spans="1:6" s="35" customFormat="1" x14ac:dyDescent="0.2">
      <c r="A34" s="35" t="s">
        <v>93</v>
      </c>
      <c r="B34" s="35" t="s">
        <v>46</v>
      </c>
      <c r="C34" s="35" t="s">
        <v>61</v>
      </c>
      <c r="D34" s="35">
        <v>85</v>
      </c>
      <c r="E34" s="39">
        <v>1.2800000000000001E-2</v>
      </c>
      <c r="F34" s="34"/>
    </row>
    <row r="35" spans="1:6" s="35" customFormat="1" x14ac:dyDescent="0.2">
      <c r="A35" s="35" t="s">
        <v>94</v>
      </c>
      <c r="B35" s="35" t="s">
        <v>56</v>
      </c>
      <c r="C35" s="35" t="s">
        <v>55</v>
      </c>
      <c r="D35" s="35">
        <v>0</v>
      </c>
      <c r="E35" s="39">
        <v>0</v>
      </c>
      <c r="F35" s="34"/>
    </row>
    <row r="36" spans="1:6" s="35" customFormat="1" x14ac:dyDescent="0.2">
      <c r="A36" s="35" t="s">
        <v>95</v>
      </c>
      <c r="B36" s="35" t="s">
        <v>60</v>
      </c>
      <c r="C36" s="35" t="s">
        <v>47</v>
      </c>
      <c r="D36" s="35">
        <v>400</v>
      </c>
      <c r="E36" s="39">
        <v>0.06</v>
      </c>
      <c r="F36" s="34"/>
    </row>
    <row r="37" spans="1:6" s="35" customFormat="1" x14ac:dyDescent="0.2">
      <c r="A37" s="35" t="s">
        <v>96</v>
      </c>
      <c r="B37" s="35" t="s">
        <v>49</v>
      </c>
      <c r="C37" s="35" t="s">
        <v>173</v>
      </c>
      <c r="D37" s="35">
        <v>1000</v>
      </c>
      <c r="E37" s="39">
        <v>0.15</v>
      </c>
      <c r="F37" s="34"/>
    </row>
    <row r="38" spans="1:6" s="35" customFormat="1" x14ac:dyDescent="0.2">
      <c r="A38" s="35" t="s">
        <v>97</v>
      </c>
      <c r="B38" s="35" t="s">
        <v>76</v>
      </c>
      <c r="C38" s="35" t="s">
        <v>58</v>
      </c>
      <c r="D38" s="35">
        <v>240</v>
      </c>
      <c r="E38" s="39">
        <v>3.5999999999999997E-2</v>
      </c>
      <c r="F38" s="34"/>
    </row>
    <row r="39" spans="1:6" s="35" customFormat="1" x14ac:dyDescent="0.2">
      <c r="A39" s="35" t="s">
        <v>98</v>
      </c>
      <c r="B39" s="35" t="s">
        <v>49</v>
      </c>
      <c r="C39" s="35" t="s">
        <v>174</v>
      </c>
      <c r="D39" s="35">
        <v>1000</v>
      </c>
      <c r="E39" s="39">
        <v>0.15</v>
      </c>
      <c r="F39" s="34"/>
    </row>
    <row r="40" spans="1:6" s="35" customFormat="1" x14ac:dyDescent="0.2">
      <c r="A40" s="35" t="s">
        <v>99</v>
      </c>
      <c r="B40" s="35" t="s">
        <v>46</v>
      </c>
      <c r="C40" s="35" t="s">
        <v>61</v>
      </c>
      <c r="D40" s="35">
        <v>85</v>
      </c>
      <c r="E40" s="39">
        <v>1.2800000000000001E-2</v>
      </c>
      <c r="F40" s="34"/>
    </row>
    <row r="41" spans="1:6" s="35" customFormat="1" x14ac:dyDescent="0.2">
      <c r="A41" s="35" t="s">
        <v>100</v>
      </c>
      <c r="B41" s="35" t="s">
        <v>81</v>
      </c>
      <c r="C41" s="35" t="s">
        <v>47</v>
      </c>
      <c r="D41" s="35">
        <v>400</v>
      </c>
      <c r="E41" s="39">
        <v>0.06</v>
      </c>
      <c r="F41" s="34"/>
    </row>
    <row r="42" spans="1:6" s="35" customFormat="1" x14ac:dyDescent="0.2">
      <c r="A42" s="35" t="s">
        <v>985</v>
      </c>
      <c r="B42" s="35" t="s">
        <v>56</v>
      </c>
      <c r="C42" s="35" t="s">
        <v>55</v>
      </c>
      <c r="D42" s="35">
        <v>0</v>
      </c>
      <c r="E42" s="39">
        <v>0</v>
      </c>
      <c r="F42" s="34"/>
    </row>
    <row r="43" spans="1:6" s="35" customFormat="1" x14ac:dyDescent="0.2">
      <c r="A43" s="35" t="s">
        <v>986</v>
      </c>
      <c r="B43" s="35" t="s">
        <v>56</v>
      </c>
      <c r="C43" s="35" t="s">
        <v>55</v>
      </c>
      <c r="D43" s="35">
        <v>0</v>
      </c>
      <c r="E43" s="39">
        <v>0</v>
      </c>
      <c r="F43" s="34"/>
    </row>
    <row r="44" spans="1:6" s="35" customFormat="1" x14ac:dyDescent="0.2">
      <c r="A44" s="35" t="s">
        <v>175</v>
      </c>
      <c r="B44" s="35" t="s">
        <v>56</v>
      </c>
      <c r="C44" s="35" t="s">
        <v>110</v>
      </c>
      <c r="D44" s="35">
        <v>325</v>
      </c>
      <c r="E44" s="39">
        <v>4.8800000000000003E-2</v>
      </c>
      <c r="F44" s="34"/>
    </row>
    <row r="45" spans="1:6" s="35" customFormat="1" x14ac:dyDescent="0.2">
      <c r="A45" s="35" t="s">
        <v>987</v>
      </c>
      <c r="B45" s="35" t="s">
        <v>56</v>
      </c>
      <c r="C45" s="35" t="s">
        <v>55</v>
      </c>
      <c r="D45" s="35">
        <v>0</v>
      </c>
      <c r="E45" s="39">
        <v>0</v>
      </c>
      <c r="F45" s="34"/>
    </row>
    <row r="46" spans="1:6" s="35" customFormat="1" x14ac:dyDescent="0.2">
      <c r="A46" s="35" t="s">
        <v>988</v>
      </c>
      <c r="B46" s="35" t="s">
        <v>56</v>
      </c>
      <c r="C46" s="35" t="s">
        <v>58</v>
      </c>
      <c r="D46" s="35">
        <v>240</v>
      </c>
      <c r="E46" s="39">
        <v>3.5999999999999997E-2</v>
      </c>
      <c r="F46" s="34"/>
    </row>
    <row r="47" spans="1:6" s="35" customFormat="1" x14ac:dyDescent="0.2">
      <c r="A47" s="35" t="s">
        <v>101</v>
      </c>
      <c r="B47" s="35" t="s">
        <v>49</v>
      </c>
      <c r="C47" s="35" t="s">
        <v>58</v>
      </c>
      <c r="D47" s="35">
        <v>240</v>
      </c>
      <c r="E47" s="39">
        <v>3.5999999999999997E-2</v>
      </c>
      <c r="F47" s="34"/>
    </row>
    <row r="48" spans="1:6" s="35" customFormat="1" x14ac:dyDescent="0.2">
      <c r="A48" s="35" t="s">
        <v>102</v>
      </c>
      <c r="B48" s="35" t="s">
        <v>49</v>
      </c>
      <c r="C48" s="35" t="s">
        <v>74</v>
      </c>
      <c r="D48" s="35">
        <v>500</v>
      </c>
      <c r="E48" s="39">
        <v>7.4999999999999997E-2</v>
      </c>
      <c r="F48" s="34"/>
    </row>
    <row r="49" spans="1:6" s="35" customFormat="1" x14ac:dyDescent="0.2">
      <c r="A49" s="35" t="s">
        <v>103</v>
      </c>
      <c r="B49" s="35" t="s">
        <v>81</v>
      </c>
      <c r="C49" s="35" t="s">
        <v>68</v>
      </c>
      <c r="D49" s="35">
        <v>25</v>
      </c>
      <c r="E49" s="39">
        <v>3.8E-3</v>
      </c>
      <c r="F49" s="34"/>
    </row>
    <row r="50" spans="1:6" s="35" customFormat="1" x14ac:dyDescent="0.2">
      <c r="A50" s="35" t="s">
        <v>105</v>
      </c>
      <c r="B50" s="35" t="s">
        <v>46</v>
      </c>
      <c r="C50" s="35" t="s">
        <v>79</v>
      </c>
      <c r="D50" s="35">
        <v>200</v>
      </c>
      <c r="E50" s="39">
        <v>0.03</v>
      </c>
      <c r="F50" s="34"/>
    </row>
    <row r="51" spans="1:6" s="35" customFormat="1" x14ac:dyDescent="0.2">
      <c r="A51" s="35" t="s">
        <v>106</v>
      </c>
      <c r="B51" s="35" t="s">
        <v>56</v>
      </c>
      <c r="C51" s="35" t="s">
        <v>79</v>
      </c>
      <c r="D51" s="35">
        <v>200</v>
      </c>
      <c r="E51" s="39">
        <v>0.03</v>
      </c>
      <c r="F51" s="34"/>
    </row>
    <row r="52" spans="1:6" s="35" customFormat="1" x14ac:dyDescent="0.2">
      <c r="A52" s="35" t="s">
        <v>108</v>
      </c>
      <c r="B52" s="35" t="s">
        <v>81</v>
      </c>
      <c r="C52" s="35" t="s">
        <v>58</v>
      </c>
      <c r="D52" s="35">
        <v>240</v>
      </c>
      <c r="E52" s="39">
        <v>3.5999999999999997E-2</v>
      </c>
      <c r="F52" s="34"/>
    </row>
    <row r="53" spans="1:6" s="35" customFormat="1" x14ac:dyDescent="0.2">
      <c r="A53" s="35" t="s">
        <v>109</v>
      </c>
      <c r="B53" s="35" t="s">
        <v>81</v>
      </c>
      <c r="C53" s="35" t="s">
        <v>52</v>
      </c>
      <c r="D53" s="35">
        <v>275</v>
      </c>
      <c r="E53" s="39">
        <v>4.1300000000000003E-2</v>
      </c>
      <c r="F53" s="34"/>
    </row>
    <row r="54" spans="1:6" s="35" customFormat="1" x14ac:dyDescent="0.2">
      <c r="A54" s="35" t="s">
        <v>989</v>
      </c>
      <c r="B54" s="35" t="s">
        <v>56</v>
      </c>
      <c r="C54" s="35" t="s">
        <v>107</v>
      </c>
      <c r="D54" s="35">
        <v>150</v>
      </c>
      <c r="E54" s="39">
        <v>2.2499999999999999E-2</v>
      </c>
      <c r="F54" s="34"/>
    </row>
    <row r="55" spans="1:6" s="35" customFormat="1" x14ac:dyDescent="0.2">
      <c r="A55" s="35" t="s">
        <v>111</v>
      </c>
      <c r="B55" s="35" t="s">
        <v>112</v>
      </c>
      <c r="C55" s="35" t="s">
        <v>55</v>
      </c>
      <c r="D55" s="35">
        <v>0</v>
      </c>
      <c r="E55" s="39">
        <v>0</v>
      </c>
      <c r="F55" s="34"/>
    </row>
    <row r="56" spans="1:6" s="35" customFormat="1" x14ac:dyDescent="0.2">
      <c r="A56" s="35" t="s">
        <v>113</v>
      </c>
      <c r="B56" s="35" t="s">
        <v>63</v>
      </c>
      <c r="C56" s="35" t="s">
        <v>61</v>
      </c>
      <c r="D56" s="35">
        <v>85</v>
      </c>
      <c r="E56" s="39">
        <v>1.2800000000000001E-2</v>
      </c>
      <c r="F56" s="34"/>
    </row>
    <row r="57" spans="1:6" s="35" customFormat="1" x14ac:dyDescent="0.2">
      <c r="A57" s="35" t="s">
        <v>990</v>
      </c>
      <c r="B57" s="35" t="s">
        <v>56</v>
      </c>
      <c r="C57" s="35" t="s">
        <v>104</v>
      </c>
      <c r="D57" s="35">
        <v>50</v>
      </c>
      <c r="E57" s="39">
        <v>7.4999999999999997E-3</v>
      </c>
      <c r="F57" s="34"/>
    </row>
    <row r="58" spans="1:6" s="35" customFormat="1" x14ac:dyDescent="0.2">
      <c r="A58" s="35" t="s">
        <v>114</v>
      </c>
      <c r="B58" s="35" t="s">
        <v>60</v>
      </c>
      <c r="C58" s="35" t="s">
        <v>50</v>
      </c>
      <c r="D58" s="35">
        <v>600</v>
      </c>
      <c r="E58" s="39">
        <v>0.09</v>
      </c>
      <c r="F58" s="34"/>
    </row>
    <row r="59" spans="1:6" s="35" customFormat="1" x14ac:dyDescent="0.2">
      <c r="A59" s="35" t="s">
        <v>115</v>
      </c>
      <c r="B59" s="35" t="s">
        <v>81</v>
      </c>
      <c r="C59" s="35" t="s">
        <v>104</v>
      </c>
      <c r="D59" s="35">
        <v>50</v>
      </c>
      <c r="E59" s="39">
        <v>7.4999999999999997E-3</v>
      </c>
      <c r="F59" s="34"/>
    </row>
    <row r="60" spans="1:6" s="35" customFormat="1" x14ac:dyDescent="0.2">
      <c r="A60" s="35" t="s">
        <v>116</v>
      </c>
      <c r="B60" s="35" t="s">
        <v>63</v>
      </c>
      <c r="C60" s="35" t="s">
        <v>79</v>
      </c>
      <c r="D60" s="35">
        <v>200</v>
      </c>
      <c r="E60" s="39">
        <v>0.03</v>
      </c>
      <c r="F60" s="34"/>
    </row>
    <row r="61" spans="1:6" s="35" customFormat="1" x14ac:dyDescent="0.2">
      <c r="A61" s="35" t="s">
        <v>117</v>
      </c>
      <c r="B61" s="35" t="s">
        <v>46</v>
      </c>
      <c r="C61" s="35" t="s">
        <v>91</v>
      </c>
      <c r="D61" s="35">
        <v>175</v>
      </c>
      <c r="E61" s="39">
        <v>2.63E-2</v>
      </c>
      <c r="F61" s="34"/>
    </row>
    <row r="62" spans="1:6" s="35" customFormat="1" x14ac:dyDescent="0.2">
      <c r="A62" s="35" t="s">
        <v>118</v>
      </c>
      <c r="B62" s="35" t="s">
        <v>81</v>
      </c>
      <c r="C62" s="35" t="s">
        <v>61</v>
      </c>
      <c r="D62" s="35">
        <v>85</v>
      </c>
      <c r="E62" s="39">
        <v>1.2800000000000001E-2</v>
      </c>
      <c r="F62" s="34"/>
    </row>
    <row r="63" spans="1:6" s="35" customFormat="1" x14ac:dyDescent="0.2">
      <c r="A63" s="35" t="s">
        <v>12</v>
      </c>
      <c r="B63" s="35" t="s">
        <v>63</v>
      </c>
      <c r="C63" s="35" t="s">
        <v>104</v>
      </c>
      <c r="D63" s="35">
        <v>50</v>
      </c>
      <c r="E63" s="39">
        <v>7.4999999999999997E-3</v>
      </c>
      <c r="F63" s="34"/>
    </row>
    <row r="64" spans="1:6" s="35" customFormat="1" x14ac:dyDescent="0.2">
      <c r="A64" s="35" t="s">
        <v>119</v>
      </c>
      <c r="B64" s="35" t="s">
        <v>46</v>
      </c>
      <c r="C64" s="35" t="s">
        <v>79</v>
      </c>
      <c r="D64" s="35">
        <v>200</v>
      </c>
      <c r="E64" s="39">
        <v>0.03</v>
      </c>
      <c r="F64" s="34"/>
    </row>
    <row r="65" spans="1:6" s="35" customFormat="1" x14ac:dyDescent="0.2">
      <c r="A65" s="35" t="s">
        <v>120</v>
      </c>
      <c r="B65" s="35" t="s">
        <v>63</v>
      </c>
      <c r="C65" s="35" t="s">
        <v>47</v>
      </c>
      <c r="D65" s="35">
        <v>400</v>
      </c>
      <c r="E65" s="39">
        <v>0.06</v>
      </c>
      <c r="F65" s="34"/>
    </row>
    <row r="66" spans="1:6" s="35" customFormat="1" x14ac:dyDescent="0.2">
      <c r="A66" s="35" t="s">
        <v>121</v>
      </c>
      <c r="B66" s="35" t="s">
        <v>46</v>
      </c>
      <c r="C66" s="35" t="s">
        <v>107</v>
      </c>
      <c r="D66" s="35">
        <v>150</v>
      </c>
      <c r="E66" s="39">
        <v>2.2499999999999999E-2</v>
      </c>
      <c r="F66" s="34"/>
    </row>
    <row r="67" spans="1:6" s="35" customFormat="1" x14ac:dyDescent="0.2">
      <c r="A67" s="35" t="s">
        <v>991</v>
      </c>
      <c r="B67" s="35" t="s">
        <v>112</v>
      </c>
      <c r="C67" s="35" t="s">
        <v>55</v>
      </c>
      <c r="D67" s="35">
        <v>0</v>
      </c>
      <c r="E67" s="39">
        <v>0</v>
      </c>
      <c r="F67" s="34"/>
    </row>
    <row r="68" spans="1:6" s="35" customFormat="1" x14ac:dyDescent="0.2">
      <c r="A68" s="35" t="s">
        <v>122</v>
      </c>
      <c r="B68" s="35" t="s">
        <v>81</v>
      </c>
      <c r="C68" s="35" t="s">
        <v>85</v>
      </c>
      <c r="D68" s="35">
        <v>70</v>
      </c>
      <c r="E68" s="39">
        <v>1.0500000000000001E-2</v>
      </c>
      <c r="F68" s="34"/>
    </row>
    <row r="69" spans="1:6" s="35" customFormat="1" x14ac:dyDescent="0.2">
      <c r="A69" s="35" t="s">
        <v>123</v>
      </c>
      <c r="B69" s="35" t="s">
        <v>81</v>
      </c>
      <c r="C69" s="35" t="s">
        <v>66</v>
      </c>
      <c r="D69" s="35">
        <v>115</v>
      </c>
      <c r="E69" s="39">
        <v>1.7299999999999999E-2</v>
      </c>
      <c r="F69" s="34"/>
    </row>
    <row r="70" spans="1:6" s="35" customFormat="1" x14ac:dyDescent="0.2">
      <c r="A70" s="35" t="s">
        <v>992</v>
      </c>
      <c r="B70" s="35" t="s">
        <v>56</v>
      </c>
      <c r="C70" s="35" t="s">
        <v>61</v>
      </c>
      <c r="D70" s="35">
        <v>85</v>
      </c>
      <c r="E70" s="39">
        <v>1.2800000000000001E-2</v>
      </c>
      <c r="F70" s="34"/>
    </row>
    <row r="71" spans="1:6" s="35" customFormat="1" x14ac:dyDescent="0.2">
      <c r="A71" s="35" t="s">
        <v>124</v>
      </c>
      <c r="B71" s="35" t="s">
        <v>76</v>
      </c>
      <c r="C71" s="35" t="s">
        <v>91</v>
      </c>
      <c r="D71" s="35">
        <v>175</v>
      </c>
      <c r="E71" s="39">
        <v>2.63E-2</v>
      </c>
      <c r="F71" s="34"/>
    </row>
    <row r="72" spans="1:6" s="35" customFormat="1" x14ac:dyDescent="0.2">
      <c r="A72" s="35" t="s">
        <v>125</v>
      </c>
      <c r="B72" s="35" t="s">
        <v>49</v>
      </c>
      <c r="C72" s="35" t="s">
        <v>107</v>
      </c>
      <c r="D72" s="35">
        <v>150</v>
      </c>
      <c r="E72" s="39">
        <v>2.2499999999999999E-2</v>
      </c>
      <c r="F72" s="34"/>
    </row>
    <row r="73" spans="1:6" s="35" customFormat="1" x14ac:dyDescent="0.2">
      <c r="A73" s="35" t="s">
        <v>126</v>
      </c>
      <c r="B73" s="35" t="s">
        <v>46</v>
      </c>
      <c r="C73" s="35" t="s">
        <v>50</v>
      </c>
      <c r="D73" s="35">
        <v>600</v>
      </c>
      <c r="E73" s="39">
        <v>0.09</v>
      </c>
      <c r="F73" s="34"/>
    </row>
    <row r="74" spans="1:6" s="35" customFormat="1" x14ac:dyDescent="0.2">
      <c r="A74" s="35" t="s">
        <v>127</v>
      </c>
      <c r="B74" s="35" t="s">
        <v>81</v>
      </c>
      <c r="C74" s="35" t="s">
        <v>47</v>
      </c>
      <c r="D74" s="35">
        <v>400</v>
      </c>
      <c r="E74" s="39">
        <v>0.06</v>
      </c>
      <c r="F74" s="34"/>
    </row>
    <row r="75" spans="1:6" s="35" customFormat="1" x14ac:dyDescent="0.2">
      <c r="A75" s="35" t="s">
        <v>128</v>
      </c>
      <c r="B75" s="35" t="s">
        <v>46</v>
      </c>
      <c r="C75" s="35" t="s">
        <v>110</v>
      </c>
      <c r="D75" s="35">
        <v>325</v>
      </c>
      <c r="E75" s="39">
        <v>4.8800000000000003E-2</v>
      </c>
      <c r="F75" s="34"/>
    </row>
    <row r="76" spans="1:6" s="35" customFormat="1" x14ac:dyDescent="0.2">
      <c r="A76" s="35" t="s">
        <v>129</v>
      </c>
      <c r="B76" s="35" t="s">
        <v>76</v>
      </c>
      <c r="C76" s="35" t="s">
        <v>58</v>
      </c>
      <c r="D76" s="35">
        <v>240</v>
      </c>
      <c r="E76" s="39">
        <v>3.5999999999999997E-2</v>
      </c>
      <c r="F76" s="34"/>
    </row>
    <row r="77" spans="1:6" s="35" customFormat="1" x14ac:dyDescent="0.2">
      <c r="A77" s="35" t="s">
        <v>993</v>
      </c>
      <c r="B77" s="35" t="s">
        <v>56</v>
      </c>
      <c r="C77" s="35" t="s">
        <v>55</v>
      </c>
      <c r="D77" s="35">
        <v>0</v>
      </c>
      <c r="E77" s="39">
        <v>0</v>
      </c>
      <c r="F77" s="34"/>
    </row>
    <row r="78" spans="1:6" s="35" customFormat="1" x14ac:dyDescent="0.2">
      <c r="A78" s="35" t="s">
        <v>130</v>
      </c>
      <c r="B78" s="35" t="s">
        <v>54</v>
      </c>
      <c r="C78" s="35" t="s">
        <v>55</v>
      </c>
      <c r="D78" s="35">
        <v>0</v>
      </c>
      <c r="E78" s="39">
        <v>0</v>
      </c>
      <c r="F78" s="34"/>
    </row>
    <row r="79" spans="1:6" s="35" customFormat="1" x14ac:dyDescent="0.2">
      <c r="A79" s="35" t="s">
        <v>131</v>
      </c>
      <c r="B79" s="35" t="s">
        <v>49</v>
      </c>
      <c r="C79" s="35" t="s">
        <v>50</v>
      </c>
      <c r="D79" s="35">
        <v>600</v>
      </c>
      <c r="E79" s="39">
        <v>0.09</v>
      </c>
      <c r="F79" s="34"/>
    </row>
    <row r="80" spans="1:6" s="35" customFormat="1" x14ac:dyDescent="0.2">
      <c r="A80" s="35" t="s">
        <v>132</v>
      </c>
      <c r="B80" s="35" t="s">
        <v>56</v>
      </c>
      <c r="C80" s="35" t="s">
        <v>55</v>
      </c>
      <c r="D80" s="35">
        <v>0</v>
      </c>
      <c r="E80" s="39">
        <v>0</v>
      </c>
      <c r="F80" s="34"/>
    </row>
    <row r="81" spans="1:6" s="35" customFormat="1" x14ac:dyDescent="0.2">
      <c r="A81" s="35" t="s">
        <v>133</v>
      </c>
      <c r="B81" s="35" t="s">
        <v>63</v>
      </c>
      <c r="C81" s="35" t="s">
        <v>61</v>
      </c>
      <c r="D81" s="35">
        <v>85</v>
      </c>
      <c r="E81" s="39">
        <v>1.2800000000000001E-2</v>
      </c>
      <c r="F81" s="34"/>
    </row>
    <row r="82" spans="1:6" s="35" customFormat="1" x14ac:dyDescent="0.2">
      <c r="A82" s="35" t="s">
        <v>134</v>
      </c>
      <c r="B82" s="35" t="s">
        <v>81</v>
      </c>
      <c r="C82" s="35" t="s">
        <v>50</v>
      </c>
      <c r="D82" s="35">
        <v>600</v>
      </c>
      <c r="E82" s="39">
        <v>0.09</v>
      </c>
      <c r="F82" s="34"/>
    </row>
    <row r="83" spans="1:6" s="35" customFormat="1" x14ac:dyDescent="0.2">
      <c r="A83" s="35" t="s">
        <v>135</v>
      </c>
      <c r="B83" s="35" t="s">
        <v>49</v>
      </c>
      <c r="C83" s="35" t="s">
        <v>79</v>
      </c>
      <c r="D83" s="35">
        <v>200</v>
      </c>
      <c r="E83" s="39">
        <v>0.03</v>
      </c>
      <c r="F83" s="34"/>
    </row>
    <row r="84" spans="1:6" s="35" customFormat="1" x14ac:dyDescent="0.2">
      <c r="A84" s="35" t="s">
        <v>136</v>
      </c>
      <c r="B84" s="35" t="s">
        <v>81</v>
      </c>
      <c r="C84" s="35" t="s">
        <v>47</v>
      </c>
      <c r="D84" s="35">
        <v>400</v>
      </c>
      <c r="E84" s="39">
        <v>0.06</v>
      </c>
      <c r="F84" s="34"/>
    </row>
    <row r="85" spans="1:6" s="35" customFormat="1" x14ac:dyDescent="0.2">
      <c r="A85" s="35" t="s">
        <v>137</v>
      </c>
      <c r="B85" s="35" t="s">
        <v>49</v>
      </c>
      <c r="C85" s="35" t="s">
        <v>47</v>
      </c>
      <c r="D85" s="35">
        <v>400</v>
      </c>
      <c r="E85" s="39">
        <v>0.06</v>
      </c>
      <c r="F85" s="34"/>
    </row>
    <row r="86" spans="1:6" s="35" customFormat="1" x14ac:dyDescent="0.2">
      <c r="A86" s="35" t="s">
        <v>138</v>
      </c>
      <c r="B86" s="35" t="s">
        <v>49</v>
      </c>
      <c r="C86" s="35" t="s">
        <v>79</v>
      </c>
      <c r="D86" s="35">
        <v>200</v>
      </c>
      <c r="E86" s="39">
        <v>0.03</v>
      </c>
      <c r="F86" s="34"/>
    </row>
    <row r="87" spans="1:6" s="35" customFormat="1" x14ac:dyDescent="0.2">
      <c r="A87" s="35" t="s">
        <v>139</v>
      </c>
      <c r="B87" s="35" t="s">
        <v>81</v>
      </c>
      <c r="C87" s="35" t="s">
        <v>110</v>
      </c>
      <c r="D87" s="35">
        <v>325</v>
      </c>
      <c r="E87" s="39">
        <v>4.8800000000000003E-2</v>
      </c>
      <c r="F87" s="34"/>
    </row>
    <row r="88" spans="1:6" s="35" customFormat="1" x14ac:dyDescent="0.2">
      <c r="A88" s="35" t="s">
        <v>140</v>
      </c>
      <c r="B88" s="35" t="s">
        <v>46</v>
      </c>
      <c r="C88" s="35" t="s">
        <v>64</v>
      </c>
      <c r="D88" s="35">
        <v>100</v>
      </c>
      <c r="E88" s="39">
        <v>1.4999999999999999E-2</v>
      </c>
      <c r="F88" s="34"/>
    </row>
    <row r="89" spans="1:6" s="35" customFormat="1" x14ac:dyDescent="0.2">
      <c r="A89" s="35" t="s">
        <v>994</v>
      </c>
      <c r="B89" s="35" t="s">
        <v>56</v>
      </c>
      <c r="C89" s="35" t="s">
        <v>61</v>
      </c>
      <c r="D89" s="35">
        <v>85</v>
      </c>
      <c r="E89" s="39">
        <v>1.2800000000000001E-2</v>
      </c>
      <c r="F89" s="34"/>
    </row>
    <row r="90" spans="1:6" s="35" customFormat="1" x14ac:dyDescent="0.2">
      <c r="A90" s="35" t="s">
        <v>141</v>
      </c>
      <c r="B90" s="35" t="s">
        <v>63</v>
      </c>
      <c r="C90" s="35" t="s">
        <v>104</v>
      </c>
      <c r="D90" s="35">
        <v>50</v>
      </c>
      <c r="E90" s="39">
        <v>7.4999999999999997E-3</v>
      </c>
      <c r="F90" s="34"/>
    </row>
    <row r="91" spans="1:6" s="35" customFormat="1" x14ac:dyDescent="0.2">
      <c r="A91" s="35" t="s">
        <v>142</v>
      </c>
      <c r="B91" s="35" t="s">
        <v>46</v>
      </c>
      <c r="C91" s="35" t="s">
        <v>79</v>
      </c>
      <c r="D91" s="35">
        <v>200</v>
      </c>
      <c r="E91" s="39">
        <v>0.03</v>
      </c>
      <c r="F91" s="34"/>
    </row>
    <row r="92" spans="1:6" s="35" customFormat="1" x14ac:dyDescent="0.2">
      <c r="A92" s="35" t="s">
        <v>143</v>
      </c>
      <c r="B92" s="35" t="s">
        <v>46</v>
      </c>
      <c r="C92" s="35" t="s">
        <v>107</v>
      </c>
      <c r="D92" s="35">
        <v>150</v>
      </c>
      <c r="E92" s="39">
        <v>2.2499999999999999E-2</v>
      </c>
      <c r="F92" s="34"/>
    </row>
    <row r="93" spans="1:6" s="35" customFormat="1" x14ac:dyDescent="0.2">
      <c r="A93" s="35" t="s">
        <v>144</v>
      </c>
      <c r="B93" s="35" t="s">
        <v>63</v>
      </c>
      <c r="C93" s="35" t="s">
        <v>85</v>
      </c>
      <c r="D93" s="35">
        <v>70</v>
      </c>
      <c r="E93" s="39">
        <v>1.0500000000000001E-2</v>
      </c>
      <c r="F93" s="34"/>
    </row>
    <row r="94" spans="1:6" s="35" customFormat="1" x14ac:dyDescent="0.2">
      <c r="A94" s="35" t="s">
        <v>145</v>
      </c>
      <c r="B94" s="35" t="s">
        <v>81</v>
      </c>
      <c r="C94" s="35" t="s">
        <v>55</v>
      </c>
      <c r="D94" s="35">
        <v>0</v>
      </c>
      <c r="E94" s="39">
        <v>0</v>
      </c>
      <c r="F94" s="34"/>
    </row>
    <row r="95" spans="1:6" s="35" customFormat="1" x14ac:dyDescent="0.2">
      <c r="A95" s="35" t="s">
        <v>146</v>
      </c>
      <c r="B95" s="35" t="s">
        <v>46</v>
      </c>
      <c r="C95" s="35" t="s">
        <v>61</v>
      </c>
      <c r="D95" s="35">
        <v>85</v>
      </c>
      <c r="E95" s="39">
        <v>1.2800000000000001E-2</v>
      </c>
      <c r="F95" s="34"/>
    </row>
    <row r="96" spans="1:6" s="35" customFormat="1" x14ac:dyDescent="0.2">
      <c r="A96" s="35" t="s">
        <v>995</v>
      </c>
      <c r="B96" s="35" t="s">
        <v>46</v>
      </c>
      <c r="C96" s="35" t="s">
        <v>104</v>
      </c>
      <c r="D96" s="35">
        <v>50</v>
      </c>
      <c r="E96" s="39">
        <v>7.4999999999999997E-3</v>
      </c>
      <c r="F96" s="34"/>
    </row>
    <row r="97" spans="1:6" s="35" customFormat="1" x14ac:dyDescent="0.2">
      <c r="A97" s="35" t="s">
        <v>147</v>
      </c>
      <c r="B97" s="35" t="s">
        <v>76</v>
      </c>
      <c r="C97" s="35" t="s">
        <v>66</v>
      </c>
      <c r="D97" s="35">
        <v>115</v>
      </c>
      <c r="E97" s="39">
        <v>1.7299999999999999E-2</v>
      </c>
      <c r="F97" s="34"/>
    </row>
    <row r="98" spans="1:6" s="35" customFormat="1" x14ac:dyDescent="0.2">
      <c r="A98" s="35" t="s">
        <v>996</v>
      </c>
      <c r="B98" s="35" t="s">
        <v>56</v>
      </c>
      <c r="C98" s="35" t="s">
        <v>68</v>
      </c>
      <c r="D98" s="35">
        <v>25</v>
      </c>
      <c r="E98" s="39">
        <v>3.8E-3</v>
      </c>
      <c r="F98" s="34"/>
    </row>
    <row r="99" spans="1:6" s="35" customFormat="1" x14ac:dyDescent="0.2">
      <c r="A99" s="35" t="s">
        <v>176</v>
      </c>
      <c r="B99" s="35" t="s">
        <v>81</v>
      </c>
      <c r="C99" s="35" t="s">
        <v>47</v>
      </c>
      <c r="D99" s="35">
        <v>400</v>
      </c>
      <c r="E99" s="39">
        <v>0.06</v>
      </c>
      <c r="F99" s="34"/>
    </row>
    <row r="100" spans="1:6" s="35" customFormat="1" x14ac:dyDescent="0.2">
      <c r="A100" s="35" t="s">
        <v>148</v>
      </c>
      <c r="B100" s="35" t="s">
        <v>60</v>
      </c>
      <c r="C100" s="35" t="s">
        <v>47</v>
      </c>
      <c r="D100" s="35">
        <v>400</v>
      </c>
      <c r="E100" s="39">
        <v>0.06</v>
      </c>
      <c r="F100" s="34"/>
    </row>
    <row r="101" spans="1:6" s="35" customFormat="1" x14ac:dyDescent="0.2">
      <c r="A101" s="35" t="s">
        <v>149</v>
      </c>
      <c r="B101" s="35" t="s">
        <v>60</v>
      </c>
      <c r="C101" s="35" t="s">
        <v>110</v>
      </c>
      <c r="D101" s="35">
        <v>325</v>
      </c>
      <c r="E101" s="39">
        <v>4.8800000000000003E-2</v>
      </c>
      <c r="F101" s="34"/>
    </row>
    <row r="102" spans="1:6" s="35" customFormat="1" x14ac:dyDescent="0.2">
      <c r="A102" s="35" t="s">
        <v>150</v>
      </c>
      <c r="B102" s="35" t="s">
        <v>56</v>
      </c>
      <c r="C102" s="35" t="s">
        <v>55</v>
      </c>
      <c r="D102" s="35">
        <v>0</v>
      </c>
      <c r="E102" s="39">
        <v>0</v>
      </c>
      <c r="F102" s="34"/>
    </row>
    <row r="103" spans="1:6" s="35" customFormat="1" x14ac:dyDescent="0.2">
      <c r="A103" s="35" t="s">
        <v>151</v>
      </c>
      <c r="B103" s="35" t="s">
        <v>56</v>
      </c>
      <c r="C103" s="35" t="s">
        <v>55</v>
      </c>
      <c r="D103" s="35">
        <v>0</v>
      </c>
      <c r="E103" s="39">
        <v>0</v>
      </c>
      <c r="F103" s="34"/>
    </row>
    <row r="104" spans="1:6" s="35" customFormat="1" x14ac:dyDescent="0.2">
      <c r="A104" s="35" t="s">
        <v>152</v>
      </c>
      <c r="B104" s="35" t="s">
        <v>81</v>
      </c>
      <c r="C104" s="35" t="s">
        <v>85</v>
      </c>
      <c r="D104" s="35">
        <v>70</v>
      </c>
      <c r="E104" s="39">
        <v>1.0500000000000001E-2</v>
      </c>
      <c r="F104" s="34"/>
    </row>
    <row r="105" spans="1:6" s="35" customFormat="1" x14ac:dyDescent="0.2">
      <c r="A105" s="35" t="s">
        <v>153</v>
      </c>
      <c r="B105" s="35" t="s">
        <v>81</v>
      </c>
      <c r="C105" s="35" t="s">
        <v>107</v>
      </c>
      <c r="D105" s="35">
        <v>150</v>
      </c>
      <c r="E105" s="39">
        <v>2.2499999999999999E-2</v>
      </c>
      <c r="F105" s="34"/>
    </row>
    <row r="106" spans="1:6" s="35" customFormat="1" x14ac:dyDescent="0.2">
      <c r="A106" s="35" t="s">
        <v>154</v>
      </c>
      <c r="B106" s="35" t="s">
        <v>60</v>
      </c>
      <c r="C106" s="35" t="s">
        <v>107</v>
      </c>
      <c r="D106" s="35">
        <v>150</v>
      </c>
      <c r="E106" s="39">
        <v>2.2499999999999999E-2</v>
      </c>
      <c r="F106" s="34"/>
    </row>
    <row r="107" spans="1:6" s="35" customFormat="1" x14ac:dyDescent="0.2">
      <c r="A107" s="35" t="s">
        <v>155</v>
      </c>
      <c r="B107" s="35" t="s">
        <v>76</v>
      </c>
      <c r="C107" s="35" t="s">
        <v>91</v>
      </c>
      <c r="D107" s="35">
        <v>175</v>
      </c>
      <c r="E107" s="39">
        <v>2.63E-2</v>
      </c>
      <c r="F107" s="34"/>
    </row>
    <row r="108" spans="1:6" s="35" customFormat="1" x14ac:dyDescent="0.2">
      <c r="A108" s="35" t="s">
        <v>156</v>
      </c>
      <c r="B108" s="35" t="s">
        <v>81</v>
      </c>
      <c r="C108" s="35" t="s">
        <v>52</v>
      </c>
      <c r="D108" s="35">
        <v>275</v>
      </c>
      <c r="E108" s="39">
        <v>4.1300000000000003E-2</v>
      </c>
      <c r="F108" s="34"/>
    </row>
    <row r="109" spans="1:6" s="35" customFormat="1" x14ac:dyDescent="0.2">
      <c r="A109" s="35" t="s">
        <v>157</v>
      </c>
      <c r="B109" s="35" t="s">
        <v>46</v>
      </c>
      <c r="C109" s="35" t="s">
        <v>74</v>
      </c>
      <c r="D109" s="35">
        <v>500</v>
      </c>
      <c r="E109" s="39">
        <v>7.4999999999999997E-2</v>
      </c>
      <c r="F109" s="34"/>
    </row>
    <row r="110" spans="1:6" s="35" customFormat="1" x14ac:dyDescent="0.2">
      <c r="A110" s="35" t="s">
        <v>158</v>
      </c>
      <c r="B110" s="35" t="s">
        <v>63</v>
      </c>
      <c r="C110" s="35" t="s">
        <v>104</v>
      </c>
      <c r="D110" s="35">
        <v>50</v>
      </c>
      <c r="E110" s="39">
        <v>7.4999999999999997E-3</v>
      </c>
      <c r="F110" s="34"/>
    </row>
    <row r="111" spans="1:6" s="35" customFormat="1" x14ac:dyDescent="0.2">
      <c r="A111" s="35" t="s">
        <v>159</v>
      </c>
      <c r="B111" s="35" t="s">
        <v>56</v>
      </c>
      <c r="C111" s="35" t="s">
        <v>55</v>
      </c>
      <c r="D111" s="35">
        <v>0</v>
      </c>
      <c r="E111" s="39">
        <v>0</v>
      </c>
      <c r="F111" s="34"/>
    </row>
    <row r="112" spans="1:6" s="35" customFormat="1" x14ac:dyDescent="0.2">
      <c r="A112" s="35" t="s">
        <v>160</v>
      </c>
      <c r="B112" s="35" t="s">
        <v>83</v>
      </c>
      <c r="C112" s="35" t="s">
        <v>55</v>
      </c>
      <c r="D112" s="35">
        <v>0</v>
      </c>
      <c r="E112" s="39">
        <v>0</v>
      </c>
      <c r="F112" s="34"/>
    </row>
    <row r="113" spans="1:6" s="35" customFormat="1" x14ac:dyDescent="0.2">
      <c r="A113" s="35" t="s">
        <v>161</v>
      </c>
      <c r="B113" s="35" t="s">
        <v>49</v>
      </c>
      <c r="C113" s="35" t="s">
        <v>58</v>
      </c>
      <c r="D113" s="35">
        <v>240</v>
      </c>
      <c r="E113" s="39">
        <v>3.5999999999999997E-2</v>
      </c>
      <c r="F113" s="34"/>
    </row>
    <row r="114" spans="1:6" s="35" customFormat="1" x14ac:dyDescent="0.2">
      <c r="A114" s="35" t="s">
        <v>162</v>
      </c>
      <c r="B114" s="35" t="s">
        <v>49</v>
      </c>
      <c r="C114" s="35" t="s">
        <v>47</v>
      </c>
      <c r="D114" s="35">
        <v>400</v>
      </c>
      <c r="E114" s="39">
        <v>0.06</v>
      </c>
      <c r="F114" s="34"/>
    </row>
    <row r="115" spans="1:6" s="35" customFormat="1" x14ac:dyDescent="0.2">
      <c r="A115" s="35" t="s">
        <v>163</v>
      </c>
      <c r="B115" s="35" t="s">
        <v>81</v>
      </c>
      <c r="C115" s="35" t="s">
        <v>47</v>
      </c>
      <c r="D115" s="35">
        <v>400</v>
      </c>
      <c r="E115" s="39">
        <v>0.06</v>
      </c>
      <c r="F115" s="34"/>
    </row>
    <row r="117" spans="1:6" x14ac:dyDescent="0.2">
      <c r="A117" s="4" t="s">
        <v>164</v>
      </c>
      <c r="B117" s="36" t="s">
        <v>165</v>
      </c>
    </row>
    <row r="118" spans="1:6" x14ac:dyDescent="0.2">
      <c r="B118" s="4" t="s">
        <v>166</v>
      </c>
    </row>
    <row r="119" spans="1:6" x14ac:dyDescent="0.2">
      <c r="B119" s="4" t="s">
        <v>177</v>
      </c>
    </row>
  </sheetData>
  <sheetProtection selectLockedCells="1"/>
  <mergeCells count="1">
    <mergeCell ref="A1:E1"/>
  </mergeCells>
  <hyperlinks>
    <hyperlink ref="B117" r:id="rId1"/>
  </hyperlinks>
  <pageMargins left="0.75" right="0.75" top="1" bottom="1" header="0.5" footer="0.5"/>
  <pageSetup scale="75" fitToHeight="3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 tint="0.39997558519241921"/>
  </sheetPr>
  <dimension ref="A1:D228"/>
  <sheetViews>
    <sheetView topLeftCell="A163" workbookViewId="0">
      <selection activeCell="B118" sqref="B118:B221"/>
    </sheetView>
  </sheetViews>
  <sheetFormatPr defaultColWidth="9.140625" defaultRowHeight="12.75" x14ac:dyDescent="0.2"/>
  <cols>
    <col min="1" max="1" width="4" style="1" customWidth="1"/>
    <col min="2" max="2" width="7.140625" style="1" customWidth="1"/>
    <col min="3" max="3" width="38.140625" style="1" bestFit="1" customWidth="1"/>
    <col min="4" max="16384" width="9.140625" style="1"/>
  </cols>
  <sheetData>
    <row r="1" spans="1:4" s="66" customFormat="1" x14ac:dyDescent="0.2">
      <c r="A1" s="67" t="s">
        <v>998</v>
      </c>
      <c r="B1" s="68"/>
      <c r="C1" s="68"/>
    </row>
    <row r="2" spans="1:4" x14ac:dyDescent="0.2">
      <c r="B2" s="9" t="s">
        <v>311</v>
      </c>
    </row>
    <row r="3" spans="1:4" x14ac:dyDescent="0.2">
      <c r="B3" s="9" t="s">
        <v>310</v>
      </c>
    </row>
    <row r="4" spans="1:4" x14ac:dyDescent="0.2">
      <c r="B4" s="62" t="s">
        <v>309</v>
      </c>
    </row>
    <row r="6" spans="1:4" x14ac:dyDescent="0.2">
      <c r="B6" s="41" t="s">
        <v>299</v>
      </c>
      <c r="C6" s="23" t="s">
        <v>178</v>
      </c>
      <c r="D6" s="23"/>
    </row>
    <row r="7" spans="1:4" x14ac:dyDescent="0.2">
      <c r="B7" s="60">
        <f>'Industry Financial Info'!B4</f>
        <v>100</v>
      </c>
      <c r="C7" s="66" t="str">
        <f>'Industry Financial Info'!C4</f>
        <v>Accident &amp; Health Insurance</v>
      </c>
    </row>
    <row r="8" spans="1:4" x14ac:dyDescent="0.2">
      <c r="B8" s="60">
        <f>'Industry Financial Info'!B5</f>
        <v>101</v>
      </c>
      <c r="C8" s="66" t="str">
        <f>'Industry Financial Info'!C5</f>
        <v>Advertising Agencies</v>
      </c>
    </row>
    <row r="9" spans="1:4" x14ac:dyDescent="0.2">
      <c r="B9" s="60">
        <f>'Industry Financial Info'!B6</f>
        <v>102</v>
      </c>
      <c r="C9" s="66" t="str">
        <f>'Industry Financial Info'!C6</f>
        <v>Air Delivery &amp; Freight Services</v>
      </c>
    </row>
    <row r="10" spans="1:4" x14ac:dyDescent="0.2">
      <c r="B10" s="60">
        <f>'Industry Financial Info'!B7</f>
        <v>103</v>
      </c>
      <c r="C10" s="66" t="str">
        <f>'Industry Financial Info'!C7</f>
        <v>Air Services, Other</v>
      </c>
    </row>
    <row r="11" spans="1:4" x14ac:dyDescent="0.2">
      <c r="B11" s="60">
        <f>'Industry Financial Info'!B8</f>
        <v>104</v>
      </c>
      <c r="C11" s="66" t="str">
        <f>'Industry Financial Info'!C8</f>
        <v>Aluminum</v>
      </c>
    </row>
    <row r="12" spans="1:4" x14ac:dyDescent="0.2">
      <c r="B12" s="60">
        <f>'Industry Financial Info'!B9</f>
        <v>105</v>
      </c>
      <c r="C12" s="66" t="str">
        <f>'Industry Financial Info'!C9</f>
        <v>Appliances</v>
      </c>
    </row>
    <row r="13" spans="1:4" x14ac:dyDescent="0.2">
      <c r="B13" s="60">
        <f>'Industry Financial Info'!B10</f>
        <v>106</v>
      </c>
      <c r="C13" s="66" t="str">
        <f>'Industry Financial Info'!C10</f>
        <v>Application Software</v>
      </c>
    </row>
    <row r="14" spans="1:4" x14ac:dyDescent="0.2">
      <c r="B14" s="60">
        <f>'Industry Financial Info'!B11</f>
        <v>107</v>
      </c>
      <c r="C14" s="66" t="str">
        <f>'Industry Financial Info'!C11</f>
        <v>Basic Materials Wholesale</v>
      </c>
    </row>
    <row r="15" spans="1:4" x14ac:dyDescent="0.2">
      <c r="B15" s="60">
        <f>'Industry Financial Info'!B12</f>
        <v>108</v>
      </c>
      <c r="C15" s="66" t="str">
        <f>'Industry Financial Info'!C12</f>
        <v>Beverages - Soft Drinks</v>
      </c>
    </row>
    <row r="16" spans="1:4" x14ac:dyDescent="0.2">
      <c r="B16" s="60">
        <f>'Industry Financial Info'!B13</f>
        <v>109</v>
      </c>
      <c r="C16" s="66" t="str">
        <f>'Industry Financial Info'!C13</f>
        <v>Building Materials Wholesale</v>
      </c>
    </row>
    <row r="17" spans="2:3" x14ac:dyDescent="0.2">
      <c r="B17" s="60">
        <f>'Industry Financial Info'!B14</f>
        <v>110</v>
      </c>
      <c r="C17" s="66" t="str">
        <f>'Industry Financial Info'!C14</f>
        <v>Business Equipment</v>
      </c>
    </row>
    <row r="18" spans="2:3" x14ac:dyDescent="0.2">
      <c r="B18" s="60">
        <f>'Industry Financial Info'!B15</f>
        <v>111</v>
      </c>
      <c r="C18" s="66" t="str">
        <f>'Industry Financial Info'!C15</f>
        <v>Business Services</v>
      </c>
    </row>
    <row r="19" spans="2:3" x14ac:dyDescent="0.2">
      <c r="B19" s="60">
        <f>'Industry Financial Info'!B16</f>
        <v>112</v>
      </c>
      <c r="C19" s="66" t="str">
        <f>'Industry Financial Info'!C16</f>
        <v>Business Software &amp; Services</v>
      </c>
    </row>
    <row r="20" spans="2:3" x14ac:dyDescent="0.2">
      <c r="B20" s="60">
        <f>'Industry Financial Info'!B17</f>
        <v>113</v>
      </c>
      <c r="C20" s="66" t="str">
        <f>'Industry Financial Info'!C17</f>
        <v>CATV Systems</v>
      </c>
    </row>
    <row r="21" spans="2:3" x14ac:dyDescent="0.2">
      <c r="B21" s="60">
        <f>'Industry Financial Info'!B18</f>
        <v>114</v>
      </c>
      <c r="C21" s="66" t="str">
        <f>'Industry Financial Info'!C18</f>
        <v>Cement</v>
      </c>
    </row>
    <row r="22" spans="2:3" x14ac:dyDescent="0.2">
      <c r="B22" s="60">
        <f>'Industry Financial Info'!B19</f>
        <v>115</v>
      </c>
      <c r="C22" s="66" t="str">
        <f>'Industry Financial Info'!C19</f>
        <v>Chemicals - Major Diversified</v>
      </c>
    </row>
    <row r="23" spans="2:3" x14ac:dyDescent="0.2">
      <c r="B23" s="60">
        <f>'Industry Financial Info'!B20</f>
        <v>116</v>
      </c>
      <c r="C23" s="66" t="str">
        <f>'Industry Financial Info'!C20</f>
        <v>Cleaning Products</v>
      </c>
    </row>
    <row r="24" spans="2:3" x14ac:dyDescent="0.2">
      <c r="B24" s="60">
        <f>'Industry Financial Info'!B21</f>
        <v>117</v>
      </c>
      <c r="C24" s="66" t="str">
        <f>'Industry Financial Info'!C21</f>
        <v>Communication Equipment</v>
      </c>
    </row>
    <row r="25" spans="2:3" x14ac:dyDescent="0.2">
      <c r="B25" s="60">
        <f>'Industry Financial Info'!B22</f>
        <v>118</v>
      </c>
      <c r="C25" s="66" t="str">
        <f>'Industry Financial Info'!C22</f>
        <v>Computer Based Systems</v>
      </c>
    </row>
    <row r="26" spans="2:3" x14ac:dyDescent="0.2">
      <c r="B26" s="60">
        <f>'Industry Financial Info'!B23</f>
        <v>119</v>
      </c>
      <c r="C26" s="66" t="str">
        <f>'Industry Financial Info'!C23</f>
        <v>Computer Peripherals</v>
      </c>
    </row>
    <row r="27" spans="2:3" x14ac:dyDescent="0.2">
      <c r="B27" s="60">
        <f>'Industry Financial Info'!B24</f>
        <v>120</v>
      </c>
      <c r="C27" s="66" t="str">
        <f>'Industry Financial Info'!C24</f>
        <v>Computers Wholesale</v>
      </c>
    </row>
    <row r="28" spans="2:3" x14ac:dyDescent="0.2">
      <c r="B28" s="60">
        <f>'Industry Financial Info'!B25</f>
        <v>121</v>
      </c>
      <c r="C28" s="66" t="str">
        <f>'Industry Financial Info'!C25</f>
        <v>Copper</v>
      </c>
    </row>
    <row r="29" spans="2:3" x14ac:dyDescent="0.2">
      <c r="B29" s="60">
        <f>'Industry Financial Info'!B26</f>
        <v>122</v>
      </c>
      <c r="C29" s="66" t="str">
        <f>'Industry Financial Info'!C26</f>
        <v>Data Storage Devices</v>
      </c>
    </row>
    <row r="30" spans="2:3" x14ac:dyDescent="0.2">
      <c r="B30" s="60">
        <f>'Industry Financial Info'!B27</f>
        <v>123</v>
      </c>
      <c r="C30" s="66" t="str">
        <f>'Industry Financial Info'!C27</f>
        <v>Diagnostic Substances</v>
      </c>
    </row>
    <row r="31" spans="2:3" x14ac:dyDescent="0.2">
      <c r="B31" s="60">
        <f>'Industry Financial Info'!B28</f>
        <v>124</v>
      </c>
      <c r="C31" s="66" t="str">
        <f>'Industry Financial Info'!C28</f>
        <v>Diversified Communication Services</v>
      </c>
    </row>
    <row r="32" spans="2:3" x14ac:dyDescent="0.2">
      <c r="B32" s="60">
        <f>'Industry Financial Info'!B29</f>
        <v>125</v>
      </c>
      <c r="C32" s="66" t="str">
        <f>'Industry Financial Info'!C29</f>
        <v>Diversified Computer Systems</v>
      </c>
    </row>
    <row r="33" spans="2:3" x14ac:dyDescent="0.2">
      <c r="B33" s="60">
        <f>'Industry Financial Info'!B30</f>
        <v>126</v>
      </c>
      <c r="C33" s="66" t="str">
        <f>'Industry Financial Info'!C30</f>
        <v>Diversified Electronics</v>
      </c>
    </row>
    <row r="34" spans="2:3" x14ac:dyDescent="0.2">
      <c r="B34" s="60">
        <f>'Industry Financial Info'!B31</f>
        <v>127</v>
      </c>
      <c r="C34" s="66" t="str">
        <f>'Industry Financial Info'!C31</f>
        <v>Diversified Machinery</v>
      </c>
    </row>
    <row r="35" spans="2:3" x14ac:dyDescent="0.2">
      <c r="B35" s="60">
        <f>'Industry Financial Info'!B32</f>
        <v>128</v>
      </c>
      <c r="C35" s="66" t="str">
        <f>'Industry Financial Info'!C32</f>
        <v>Education &amp; Training Services</v>
      </c>
    </row>
    <row r="36" spans="2:3" x14ac:dyDescent="0.2">
      <c r="B36" s="60">
        <f>'Industry Financial Info'!B33</f>
        <v>129</v>
      </c>
      <c r="C36" s="66" t="str">
        <f>'Industry Financial Info'!C33</f>
        <v>Electric Utilities</v>
      </c>
    </row>
    <row r="37" spans="2:3" x14ac:dyDescent="0.2">
      <c r="B37" s="60">
        <f>'Industry Financial Info'!B34</f>
        <v>130</v>
      </c>
      <c r="C37" s="66" t="str">
        <f>'Industry Financial Info'!C34</f>
        <v>Electronic Equipment</v>
      </c>
    </row>
    <row r="38" spans="2:3" x14ac:dyDescent="0.2">
      <c r="B38" s="60">
        <f>'Industry Financial Info'!B35</f>
        <v>131</v>
      </c>
      <c r="C38" s="66" t="str">
        <f>'Industry Financial Info'!C35</f>
        <v>Electronics Wholesale</v>
      </c>
    </row>
    <row r="39" spans="2:3" x14ac:dyDescent="0.2">
      <c r="B39" s="60">
        <f>'Industry Financial Info'!B36</f>
        <v>132</v>
      </c>
      <c r="C39" s="66" t="str">
        <f>'Industry Financial Info'!C36</f>
        <v>Farm &amp; Construction Machinery</v>
      </c>
    </row>
    <row r="40" spans="2:3" x14ac:dyDescent="0.2">
      <c r="B40" s="60">
        <f>'Industry Financial Info'!B37</f>
        <v>133</v>
      </c>
      <c r="C40" s="66" t="str">
        <f>'Industry Financial Info'!C37</f>
        <v>Gas Utilities</v>
      </c>
    </row>
    <row r="41" spans="2:3" x14ac:dyDescent="0.2">
      <c r="B41" s="60">
        <f>'Industry Financial Info'!B38</f>
        <v>134</v>
      </c>
      <c r="C41" s="66" t="str">
        <f>'Industry Financial Info'!C38</f>
        <v>General Building Materials</v>
      </c>
    </row>
    <row r="42" spans="2:3" x14ac:dyDescent="0.2">
      <c r="B42" s="60">
        <f>'Industry Financial Info'!B39</f>
        <v>135</v>
      </c>
      <c r="C42" s="66" t="str">
        <f>'Industry Financial Info'!C39</f>
        <v>General Contractors</v>
      </c>
    </row>
    <row r="43" spans="2:3" x14ac:dyDescent="0.2">
      <c r="B43" s="60">
        <f>'Industry Financial Info'!B40</f>
        <v>136</v>
      </c>
      <c r="C43" s="66" t="str">
        <f>'Industry Financial Info'!C40</f>
        <v>Health Care Plans</v>
      </c>
    </row>
    <row r="44" spans="2:3" x14ac:dyDescent="0.2">
      <c r="B44" s="60">
        <f>'Industry Financial Info'!B41</f>
        <v>137</v>
      </c>
      <c r="C44" s="66" t="str">
        <f>'Industry Financial Info'!C41</f>
        <v>Healthcare Information Services</v>
      </c>
    </row>
    <row r="45" spans="2:3" x14ac:dyDescent="0.2">
      <c r="B45" s="60">
        <f>'Industry Financial Info'!B42</f>
        <v>138</v>
      </c>
      <c r="C45" s="66" t="str">
        <f>'Industry Financial Info'!C42</f>
        <v>Heavy Construction</v>
      </c>
    </row>
    <row r="46" spans="2:3" x14ac:dyDescent="0.2">
      <c r="B46" s="60">
        <f>'Industry Financial Info'!B43</f>
        <v>139</v>
      </c>
      <c r="C46" s="66" t="str">
        <f>'Industry Financial Info'!C43</f>
        <v>Home Health Care</v>
      </c>
    </row>
    <row r="47" spans="2:3" x14ac:dyDescent="0.2">
      <c r="B47" s="60">
        <f>'Industry Financial Info'!B44</f>
        <v>140</v>
      </c>
      <c r="C47" s="66" t="str">
        <f>'Industry Financial Info'!C44</f>
        <v>Independent Oil &amp; Gas</v>
      </c>
    </row>
    <row r="48" spans="2:3" x14ac:dyDescent="0.2">
      <c r="B48" s="60">
        <f>'Industry Financial Info'!B45</f>
        <v>141</v>
      </c>
      <c r="C48" s="66" t="str">
        <f>'Industry Financial Info'!C45</f>
        <v>Industrial Electrical Equipment</v>
      </c>
    </row>
    <row r="49" spans="2:3" x14ac:dyDescent="0.2">
      <c r="B49" s="60">
        <f>'Industry Financial Info'!B46</f>
        <v>142</v>
      </c>
      <c r="C49" s="66" t="str">
        <f>'Industry Financial Info'!C46</f>
        <v>Industrial Equipment &amp; Components</v>
      </c>
    </row>
    <row r="50" spans="2:3" x14ac:dyDescent="0.2">
      <c r="B50" s="60">
        <f>'Industry Financial Info'!B47</f>
        <v>143</v>
      </c>
      <c r="C50" s="66" t="str">
        <f>'Industry Financial Info'!C47</f>
        <v>Industrial Equipment Wholesale</v>
      </c>
    </row>
    <row r="51" spans="2:3" x14ac:dyDescent="0.2">
      <c r="B51" s="60">
        <f>'Industry Financial Info'!B48</f>
        <v>144</v>
      </c>
      <c r="C51" s="66" t="str">
        <f>'Industry Financial Info'!C48</f>
        <v>Industrial Metals &amp; Minerals</v>
      </c>
    </row>
    <row r="52" spans="2:3" x14ac:dyDescent="0.2">
      <c r="B52" s="60">
        <f>'Industry Financial Info'!B49</f>
        <v>145</v>
      </c>
      <c r="C52" s="66" t="str">
        <f>'Industry Financial Info'!C49</f>
        <v>Information &amp; Delivery Services</v>
      </c>
    </row>
    <row r="53" spans="2:3" x14ac:dyDescent="0.2">
      <c r="B53" s="60">
        <f>'Industry Financial Info'!B50</f>
        <v>146</v>
      </c>
      <c r="C53" s="66" t="str">
        <f>'Industry Financial Info'!C50</f>
        <v>Information Technology Services</v>
      </c>
    </row>
    <row r="54" spans="2:3" x14ac:dyDescent="0.2">
      <c r="B54" s="60">
        <f>'Industry Financial Info'!B51</f>
        <v>147</v>
      </c>
      <c r="C54" s="66" t="str">
        <f>'Industry Financial Info'!C51</f>
        <v>Insurance Brokers</v>
      </c>
    </row>
    <row r="55" spans="2:3" x14ac:dyDescent="0.2">
      <c r="B55" s="60">
        <f>'Industry Financial Info'!B52</f>
        <v>148</v>
      </c>
      <c r="C55" s="66" t="str">
        <f>'Industry Financial Info'!C52</f>
        <v>Internet Information Providers</v>
      </c>
    </row>
    <row r="56" spans="2:3" x14ac:dyDescent="0.2">
      <c r="B56" s="60">
        <f>'Industry Financial Info'!B53</f>
        <v>149</v>
      </c>
      <c r="C56" s="66" t="str">
        <f>'Industry Financial Info'!C53</f>
        <v>Internet Service Providers</v>
      </c>
    </row>
    <row r="57" spans="2:3" x14ac:dyDescent="0.2">
      <c r="B57" s="60">
        <f>'Industry Financial Info'!B54</f>
        <v>150</v>
      </c>
      <c r="C57" s="66" t="str">
        <f>'Industry Financial Info'!C54</f>
        <v>Internet Software &amp; Services</v>
      </c>
    </row>
    <row r="58" spans="2:3" x14ac:dyDescent="0.2">
      <c r="B58" s="60">
        <f>'Industry Financial Info'!B55</f>
        <v>151</v>
      </c>
      <c r="C58" s="66" t="str">
        <f>'Industry Financial Info'!C55</f>
        <v>Life Insurance</v>
      </c>
    </row>
    <row r="59" spans="2:3" x14ac:dyDescent="0.2">
      <c r="B59" s="60">
        <f>'Industry Financial Info'!B56</f>
        <v>152</v>
      </c>
      <c r="C59" s="66" t="str">
        <f>'Industry Financial Info'!C56</f>
        <v>Lodging</v>
      </c>
    </row>
    <row r="60" spans="2:3" x14ac:dyDescent="0.2">
      <c r="B60" s="60">
        <f>'Industry Financial Info'!B57</f>
        <v>153</v>
      </c>
      <c r="C60" s="66" t="str">
        <f>'Industry Financial Info'!C57</f>
        <v>Long Distance Carriers</v>
      </c>
    </row>
    <row r="61" spans="2:3" x14ac:dyDescent="0.2">
      <c r="B61" s="60">
        <f>'Industry Financial Info'!B58</f>
        <v>154</v>
      </c>
      <c r="C61" s="66" t="str">
        <f>'Industry Financial Info'!C58</f>
        <v>Lumber, Wood Production</v>
      </c>
    </row>
    <row r="62" spans="2:3" x14ac:dyDescent="0.2">
      <c r="B62" s="60">
        <f>'Industry Financial Info'!B59</f>
        <v>155</v>
      </c>
      <c r="C62" s="66" t="str">
        <f>'Industry Financial Info'!C59</f>
        <v>Machine Tools &amp; Accessories</v>
      </c>
    </row>
    <row r="63" spans="2:3" x14ac:dyDescent="0.2">
      <c r="B63" s="60">
        <f>'Industry Financial Info'!B60</f>
        <v>156</v>
      </c>
      <c r="C63" s="66" t="str">
        <f>'Industry Financial Info'!C60</f>
        <v>Major Airlines</v>
      </c>
    </row>
    <row r="64" spans="2:3" x14ac:dyDescent="0.2">
      <c r="B64" s="60">
        <f>'Industry Financial Info'!B61</f>
        <v>157</v>
      </c>
      <c r="C64" s="66" t="str">
        <f>'Industry Financial Info'!C61</f>
        <v>Major Integrated Oil &amp; Gas</v>
      </c>
    </row>
    <row r="65" spans="2:3" x14ac:dyDescent="0.2">
      <c r="B65" s="60">
        <f>'Industry Financial Info'!B62</f>
        <v>158</v>
      </c>
      <c r="C65" s="66" t="str">
        <f>'Industry Financial Info'!C62</f>
        <v>Management Services</v>
      </c>
    </row>
    <row r="66" spans="2:3" x14ac:dyDescent="0.2">
      <c r="B66" s="60">
        <f>'Industry Financial Info'!B63</f>
        <v>159</v>
      </c>
      <c r="C66" s="66" t="str">
        <f>'Industry Financial Info'!C63</f>
        <v>Manufactured Housing</v>
      </c>
    </row>
    <row r="67" spans="2:3" x14ac:dyDescent="0.2">
      <c r="B67" s="60">
        <f>'Industry Financial Info'!B64</f>
        <v>160</v>
      </c>
      <c r="C67" s="66" t="str">
        <f>'Industry Financial Info'!C64</f>
        <v>Marketing Services</v>
      </c>
    </row>
    <row r="68" spans="2:3" x14ac:dyDescent="0.2">
      <c r="B68" s="60">
        <f>'Industry Financial Info'!B65</f>
        <v>161</v>
      </c>
      <c r="C68" s="66" t="str">
        <f>'Industry Financial Info'!C65</f>
        <v>Medical Appliances &amp; Equipment</v>
      </c>
    </row>
    <row r="69" spans="2:3" x14ac:dyDescent="0.2">
      <c r="B69" s="60">
        <f>'Industry Financial Info'!B66</f>
        <v>162</v>
      </c>
      <c r="C69" s="66" t="str">
        <f>'Industry Financial Info'!C66</f>
        <v>Medical Equipment Wholesale</v>
      </c>
    </row>
    <row r="70" spans="2:3" x14ac:dyDescent="0.2">
      <c r="B70" s="60">
        <f>'Industry Financial Info'!B67</f>
        <v>163</v>
      </c>
      <c r="C70" s="66" t="str">
        <f>'Industry Financial Info'!C67</f>
        <v>Medical Instruments &amp; Supplies</v>
      </c>
    </row>
    <row r="71" spans="2:3" x14ac:dyDescent="0.2">
      <c r="B71" s="60">
        <f>'Industry Financial Info'!B68</f>
        <v>164</v>
      </c>
      <c r="C71" s="66" t="str">
        <f>'Industry Financial Info'!C68</f>
        <v>Medical Practitioners</v>
      </c>
    </row>
    <row r="72" spans="2:3" x14ac:dyDescent="0.2">
      <c r="B72" s="60">
        <f>'Industry Financial Info'!B69</f>
        <v>165</v>
      </c>
      <c r="C72" s="66" t="str">
        <f>'Industry Financial Info'!C69</f>
        <v>Metal Fabrication</v>
      </c>
    </row>
    <row r="73" spans="2:3" x14ac:dyDescent="0.2">
      <c r="B73" s="60">
        <f>'Industry Financial Info'!B70</f>
        <v>166</v>
      </c>
      <c r="C73" s="66" t="str">
        <f>'Industry Financial Info'!C70</f>
        <v>Networking &amp; Communication Devices</v>
      </c>
    </row>
    <row r="74" spans="2:3" x14ac:dyDescent="0.2">
      <c r="B74" s="60">
        <f>'Industry Financial Info'!B71</f>
        <v>167</v>
      </c>
      <c r="C74" s="66" t="str">
        <f>'Industry Financial Info'!C71</f>
        <v>Nonmetallic Mineral Mining</v>
      </c>
    </row>
    <row r="75" spans="2:3" x14ac:dyDescent="0.2">
      <c r="B75" s="60">
        <f>'Industry Financial Info'!B72</f>
        <v>168</v>
      </c>
      <c r="C75" s="66" t="str">
        <f>'Industry Financial Info'!C72</f>
        <v>Office Supplies</v>
      </c>
    </row>
    <row r="76" spans="2:3" x14ac:dyDescent="0.2">
      <c r="B76" s="60">
        <f>'Industry Financial Info'!B73</f>
        <v>169</v>
      </c>
      <c r="C76" s="66" t="str">
        <f>'Industry Financial Info'!C73</f>
        <v>Oil &amp; Gas Drilling &amp; Exploration</v>
      </c>
    </row>
    <row r="77" spans="2:3" x14ac:dyDescent="0.2">
      <c r="B77" s="60">
        <f>'Industry Financial Info'!B74</f>
        <v>170</v>
      </c>
      <c r="C77" s="66" t="str">
        <f>'Industry Financial Info'!C74</f>
        <v>Oil &amp; Gas Equipment &amp; Services</v>
      </c>
    </row>
    <row r="78" spans="2:3" x14ac:dyDescent="0.2">
      <c r="B78" s="60">
        <f>'Industry Financial Info'!B75</f>
        <v>171</v>
      </c>
      <c r="C78" s="66" t="str">
        <f>'Industry Financial Info'!C75</f>
        <v>Oil &amp; Gas Pipelines</v>
      </c>
    </row>
    <row r="79" spans="2:3" x14ac:dyDescent="0.2">
      <c r="B79" s="60">
        <f>'Industry Financial Info'!B76</f>
        <v>172</v>
      </c>
      <c r="C79" s="66" t="str">
        <f>'Industry Financial Info'!C76</f>
        <v>Oil &amp; Gas Refining &amp; Marketing</v>
      </c>
    </row>
    <row r="80" spans="2:3" x14ac:dyDescent="0.2">
      <c r="B80" s="60">
        <f>'Industry Financial Info'!B77</f>
        <v>173</v>
      </c>
      <c r="C80" s="66" t="str">
        <f>'Industry Financial Info'!C77</f>
        <v>Packaging &amp; Containers</v>
      </c>
    </row>
    <row r="81" spans="2:3" x14ac:dyDescent="0.2">
      <c r="B81" s="60">
        <f>'Industry Financial Info'!B78</f>
        <v>174</v>
      </c>
      <c r="C81" s="66" t="str">
        <f>'Industry Financial Info'!C78</f>
        <v>Paper &amp; Paper Products</v>
      </c>
    </row>
    <row r="82" spans="2:3" x14ac:dyDescent="0.2">
      <c r="B82" s="60">
        <f>'Industry Financial Info'!B79</f>
        <v>175</v>
      </c>
      <c r="C82" s="66" t="str">
        <f>'Industry Financial Info'!C79</f>
        <v>Personal Computers</v>
      </c>
    </row>
    <row r="83" spans="2:3" x14ac:dyDescent="0.2">
      <c r="B83" s="60">
        <f>'Industry Financial Info'!B80</f>
        <v>176</v>
      </c>
      <c r="C83" s="66" t="str">
        <f>'Industry Financial Info'!C80</f>
        <v>Pollution &amp; Treatment Controls</v>
      </c>
    </row>
    <row r="84" spans="2:3" x14ac:dyDescent="0.2">
      <c r="B84" s="60">
        <f>'Industry Financial Info'!B81</f>
        <v>177</v>
      </c>
      <c r="C84" s="66" t="str">
        <f>'Industry Financial Info'!C81</f>
        <v>Printed Circuit Boards</v>
      </c>
    </row>
    <row r="85" spans="2:3" x14ac:dyDescent="0.2">
      <c r="B85" s="60">
        <f>'Industry Financial Info'!B82</f>
        <v>178</v>
      </c>
      <c r="C85" s="66" t="str">
        <f>'Industry Financial Info'!C82</f>
        <v>Processed &amp; Packaged Goods</v>
      </c>
    </row>
    <row r="86" spans="2:3" x14ac:dyDescent="0.2">
      <c r="B86" s="60">
        <f>'Industry Financial Info'!B83</f>
        <v>179</v>
      </c>
      <c r="C86" s="66" t="str">
        <f>'Industry Financial Info'!C83</f>
        <v>Processing Systems &amp; Products</v>
      </c>
    </row>
    <row r="87" spans="2:3" x14ac:dyDescent="0.2">
      <c r="B87" s="60">
        <f>'Industry Financial Info'!B84</f>
        <v>180</v>
      </c>
      <c r="C87" s="66" t="str">
        <f>'Industry Financial Info'!C84</f>
        <v>Property &amp; Casualty Insurance</v>
      </c>
    </row>
    <row r="88" spans="2:3" x14ac:dyDescent="0.2">
      <c r="B88" s="60">
        <f>'Industry Financial Info'!B85</f>
        <v>181</v>
      </c>
      <c r="C88" s="66" t="str">
        <f>'Industry Financial Info'!C85</f>
        <v>Property Management</v>
      </c>
    </row>
    <row r="89" spans="2:3" x14ac:dyDescent="0.2">
      <c r="B89" s="60">
        <f>'Industry Financial Info'!B86</f>
        <v>182</v>
      </c>
      <c r="C89" s="66" t="str">
        <f>'Industry Financial Info'!C86</f>
        <v>Real Estate Development</v>
      </c>
    </row>
    <row r="90" spans="2:3" x14ac:dyDescent="0.2">
      <c r="B90" s="60">
        <f>'Industry Financial Info'!B87</f>
        <v>183</v>
      </c>
      <c r="C90" s="66" t="str">
        <f>'Industry Financial Info'!C87</f>
        <v>Rental &amp; Leasing Services</v>
      </c>
    </row>
    <row r="91" spans="2:3" x14ac:dyDescent="0.2">
      <c r="B91" s="60">
        <f>'Industry Financial Info'!B88</f>
        <v>184</v>
      </c>
      <c r="C91" s="66" t="str">
        <f>'Industry Financial Info'!C88</f>
        <v>Research Services</v>
      </c>
    </row>
    <row r="92" spans="2:3" x14ac:dyDescent="0.2">
      <c r="B92" s="60">
        <f>'Industry Financial Info'!B89</f>
        <v>185</v>
      </c>
      <c r="C92" s="66" t="str">
        <f>'Industry Financial Info'!C89</f>
        <v>Residential Construction</v>
      </c>
    </row>
    <row r="93" spans="2:3" x14ac:dyDescent="0.2">
      <c r="B93" s="60">
        <f>'Industry Financial Info'!B90</f>
        <v>186</v>
      </c>
      <c r="C93" s="66" t="str">
        <f>'Industry Financial Info'!C90</f>
        <v>Rubber &amp; Plastics</v>
      </c>
    </row>
    <row r="94" spans="2:3" x14ac:dyDescent="0.2">
      <c r="B94" s="60">
        <f>'Industry Financial Info'!B91</f>
        <v>187</v>
      </c>
      <c r="C94" s="66" t="str">
        <f>'Industry Financial Info'!C91</f>
        <v>Scientific &amp; Technical Instruments</v>
      </c>
    </row>
    <row r="95" spans="2:3" x14ac:dyDescent="0.2">
      <c r="B95" s="60">
        <f>'Industry Financial Info'!B92</f>
        <v>188</v>
      </c>
      <c r="C95" s="66" t="str">
        <f>'Industry Financial Info'!C92</f>
        <v>Security &amp; Protection Services</v>
      </c>
    </row>
    <row r="96" spans="2:3" x14ac:dyDescent="0.2">
      <c r="B96" s="60">
        <f>'Industry Financial Info'!B93</f>
        <v>189</v>
      </c>
      <c r="C96" s="66" t="str">
        <f>'Industry Financial Info'!C93</f>
        <v>Security Software &amp; Services</v>
      </c>
    </row>
    <row r="97" spans="2:3" x14ac:dyDescent="0.2">
      <c r="B97" s="60">
        <f>'Industry Financial Info'!B94</f>
        <v>190</v>
      </c>
      <c r="C97" s="66" t="str">
        <f>'Industry Financial Info'!C94</f>
        <v>Semiconductor - Broad Line</v>
      </c>
    </row>
    <row r="98" spans="2:3" x14ac:dyDescent="0.2">
      <c r="B98" s="60">
        <f>'Industry Financial Info'!B95</f>
        <v>191</v>
      </c>
      <c r="C98" s="66" t="str">
        <f>'Industry Financial Info'!C95</f>
        <v>Semiconductor - Integrated Circuits</v>
      </c>
    </row>
    <row r="99" spans="2:3" x14ac:dyDescent="0.2">
      <c r="B99" s="60">
        <f>'Industry Financial Info'!B96</f>
        <v>192</v>
      </c>
      <c r="C99" s="66" t="str">
        <f>'Industry Financial Info'!C96</f>
        <v>Semiconductor - Specialized</v>
      </c>
    </row>
    <row r="100" spans="2:3" x14ac:dyDescent="0.2">
      <c r="B100" s="60">
        <f>'Industry Financial Info'!B97</f>
        <v>193</v>
      </c>
      <c r="C100" s="66" t="str">
        <f>'Industry Financial Info'!C97</f>
        <v>Semiconductor Equipment &amp; Materials</v>
      </c>
    </row>
    <row r="101" spans="2:3" x14ac:dyDescent="0.2">
      <c r="B101" s="60">
        <f>'Industry Financial Info'!B98</f>
        <v>194</v>
      </c>
      <c r="C101" s="66" t="str">
        <f>'Industry Financial Info'!C98</f>
        <v>Semiconductor- Memory Chips</v>
      </c>
    </row>
    <row r="102" spans="2:3" x14ac:dyDescent="0.2">
      <c r="B102" s="60">
        <f>'Industry Financial Info'!B99</f>
        <v>195</v>
      </c>
      <c r="C102" s="66" t="str">
        <f>'Industry Financial Info'!C99</f>
        <v>Shipping</v>
      </c>
    </row>
    <row r="103" spans="2:3" x14ac:dyDescent="0.2">
      <c r="B103" s="60">
        <f>'Industry Financial Info'!B100</f>
        <v>196</v>
      </c>
      <c r="C103" s="66" t="str">
        <f>'Industry Financial Info'!C100</f>
        <v>Small Tools &amp; Accessories</v>
      </c>
    </row>
    <row r="104" spans="2:3" x14ac:dyDescent="0.2">
      <c r="B104" s="60">
        <f>'Industry Financial Info'!B101</f>
        <v>197</v>
      </c>
      <c r="C104" s="66" t="str">
        <f>'Industry Financial Info'!C101</f>
        <v>Specialized Health Services</v>
      </c>
    </row>
    <row r="105" spans="2:3" x14ac:dyDescent="0.2">
      <c r="B105" s="60">
        <f>'Industry Financial Info'!B102</f>
        <v>198</v>
      </c>
      <c r="C105" s="66" t="str">
        <f>'Industry Financial Info'!C102</f>
        <v>Specialty Chemicals</v>
      </c>
    </row>
    <row r="106" spans="2:3" x14ac:dyDescent="0.2">
      <c r="B106" s="60">
        <f>'Industry Financial Info'!B103</f>
        <v>199</v>
      </c>
      <c r="C106" s="66" t="str">
        <f>'Industry Financial Info'!C103</f>
        <v>Staffing &amp; Outsourcing Services</v>
      </c>
    </row>
    <row r="107" spans="2:3" x14ac:dyDescent="0.2">
      <c r="B107" s="60">
        <f>'Industry Financial Info'!B104</f>
        <v>200</v>
      </c>
      <c r="C107" s="66" t="str">
        <f>'Industry Financial Info'!C104</f>
        <v>Steel &amp; Iron</v>
      </c>
    </row>
    <row r="108" spans="2:3" x14ac:dyDescent="0.2">
      <c r="B108" s="60">
        <f>'Industry Financial Info'!B105</f>
        <v>201</v>
      </c>
      <c r="C108" s="66" t="str">
        <f>'Industry Financial Info'!C105</f>
        <v>Surety &amp; Title Insurance</v>
      </c>
    </row>
    <row r="109" spans="2:3" x14ac:dyDescent="0.2">
      <c r="B109" s="60">
        <f>'Industry Financial Info'!B106</f>
        <v>202</v>
      </c>
      <c r="C109" s="66" t="str">
        <f>'Industry Financial Info'!C106</f>
        <v>Technical &amp; System Software</v>
      </c>
    </row>
    <row r="110" spans="2:3" x14ac:dyDescent="0.2">
      <c r="B110" s="60">
        <f>'Industry Financial Info'!B107</f>
        <v>203</v>
      </c>
      <c r="C110" s="66" t="str">
        <f>'Industry Financial Info'!C107</f>
        <v>Technical Services</v>
      </c>
    </row>
    <row r="111" spans="2:3" x14ac:dyDescent="0.2">
      <c r="B111" s="60">
        <f>'Industry Financial Info'!B108</f>
        <v>204</v>
      </c>
      <c r="C111" s="66" t="str">
        <f>'Industry Financial Info'!C108</f>
        <v>Telecom Services - Domestic</v>
      </c>
    </row>
    <row r="112" spans="2:3" x14ac:dyDescent="0.2">
      <c r="B112" s="60">
        <f>'Industry Financial Info'!B109</f>
        <v>205</v>
      </c>
      <c r="C112" s="66" t="str">
        <f>'Industry Financial Info'!C109</f>
        <v>Telecom Services - Foreign</v>
      </c>
    </row>
    <row r="113" spans="2:3" x14ac:dyDescent="0.2">
      <c r="B113" s="60">
        <f>'Industry Financial Info'!B110</f>
        <v>206</v>
      </c>
      <c r="C113" s="66" t="str">
        <f>'Industry Financial Info'!C110</f>
        <v>Trucking</v>
      </c>
    </row>
    <row r="114" spans="2:3" x14ac:dyDescent="0.2">
      <c r="B114" s="60">
        <f>'Industry Financial Info'!B111</f>
        <v>207</v>
      </c>
      <c r="C114" s="66" t="str">
        <f>'Industry Financial Info'!C111</f>
        <v>Trucks &amp; Other Vehicles</v>
      </c>
    </row>
    <row r="115" spans="2:3" x14ac:dyDescent="0.2">
      <c r="B115" s="60">
        <f>'Industry Financial Info'!B112</f>
        <v>208</v>
      </c>
      <c r="C115" s="66" t="str">
        <f>'Industry Financial Info'!C112</f>
        <v>Waste Management</v>
      </c>
    </row>
    <row r="116" spans="2:3" x14ac:dyDescent="0.2">
      <c r="B116" s="60">
        <f>'Industry Financial Info'!B113</f>
        <v>209</v>
      </c>
      <c r="C116" s="66" t="str">
        <f>'Industry Financial Info'!C113</f>
        <v>Water Utilities</v>
      </c>
    </row>
    <row r="117" spans="2:3" x14ac:dyDescent="0.2">
      <c r="B117" s="60">
        <f>'Industry Financial Info'!B114</f>
        <v>210</v>
      </c>
      <c r="C117" s="66" t="str">
        <f>'Industry Financial Info'!C114</f>
        <v>Wireless Communications</v>
      </c>
    </row>
    <row r="118" spans="2:3" x14ac:dyDescent="0.2">
      <c r="B118" s="60">
        <v>212</v>
      </c>
      <c r="C118" s="66" t="s">
        <v>1040</v>
      </c>
    </row>
    <row r="119" spans="2:3" x14ac:dyDescent="0.2">
      <c r="B119" s="60">
        <v>213</v>
      </c>
      <c r="C119" s="66" t="s">
        <v>1041</v>
      </c>
    </row>
    <row r="120" spans="2:3" x14ac:dyDescent="0.2">
      <c r="B120" s="60">
        <v>214</v>
      </c>
      <c r="C120" s="66" t="s">
        <v>1042</v>
      </c>
    </row>
    <row r="121" spans="2:3" x14ac:dyDescent="0.2">
      <c r="B121" s="60">
        <v>215</v>
      </c>
      <c r="C121" s="66" t="s">
        <v>1043</v>
      </c>
    </row>
    <row r="122" spans="2:3" x14ac:dyDescent="0.2">
      <c r="B122" s="60">
        <v>216</v>
      </c>
      <c r="C122" s="66" t="s">
        <v>1044</v>
      </c>
    </row>
    <row r="123" spans="2:3" x14ac:dyDescent="0.2">
      <c r="B123" s="60">
        <v>217</v>
      </c>
      <c r="C123" s="66" t="s">
        <v>1045</v>
      </c>
    </row>
    <row r="124" spans="2:3" x14ac:dyDescent="0.2">
      <c r="B124" s="60">
        <v>218</v>
      </c>
      <c r="C124" s="66" t="s">
        <v>1046</v>
      </c>
    </row>
    <row r="125" spans="2:3" x14ac:dyDescent="0.2">
      <c r="B125" s="60">
        <v>219</v>
      </c>
      <c r="C125" s="66" t="s">
        <v>1047</v>
      </c>
    </row>
    <row r="126" spans="2:3" x14ac:dyDescent="0.2">
      <c r="B126" s="60">
        <v>220</v>
      </c>
      <c r="C126" s="66" t="s">
        <v>1048</v>
      </c>
    </row>
    <row r="127" spans="2:3" x14ac:dyDescent="0.2">
      <c r="B127" s="60">
        <v>221</v>
      </c>
      <c r="C127" s="66" t="s">
        <v>1049</v>
      </c>
    </row>
    <row r="128" spans="2:3" x14ac:dyDescent="0.2">
      <c r="B128" s="60">
        <v>222</v>
      </c>
      <c r="C128" s="66" t="s">
        <v>1050</v>
      </c>
    </row>
    <row r="129" spans="2:3" x14ac:dyDescent="0.2">
      <c r="B129" s="60">
        <v>223</v>
      </c>
      <c r="C129" s="66" t="s">
        <v>1051</v>
      </c>
    </row>
    <row r="130" spans="2:3" x14ac:dyDescent="0.2">
      <c r="B130" s="60">
        <v>224</v>
      </c>
      <c r="C130" s="66" t="s">
        <v>1052</v>
      </c>
    </row>
    <row r="131" spans="2:3" x14ac:dyDescent="0.2">
      <c r="B131" s="60">
        <v>225</v>
      </c>
      <c r="C131" s="66" t="s">
        <v>1053</v>
      </c>
    </row>
    <row r="132" spans="2:3" x14ac:dyDescent="0.2">
      <c r="B132" s="60">
        <v>226</v>
      </c>
      <c r="C132" s="66" t="s">
        <v>1054</v>
      </c>
    </row>
    <row r="133" spans="2:3" x14ac:dyDescent="0.2">
      <c r="B133" s="60">
        <v>227</v>
      </c>
      <c r="C133" s="66" t="s">
        <v>1055</v>
      </c>
    </row>
    <row r="134" spans="2:3" x14ac:dyDescent="0.2">
      <c r="B134" s="60">
        <v>228</v>
      </c>
      <c r="C134" s="66" t="s">
        <v>1056</v>
      </c>
    </row>
    <row r="135" spans="2:3" x14ac:dyDescent="0.2">
      <c r="B135" s="60">
        <v>229</v>
      </c>
      <c r="C135" s="66" t="s">
        <v>1057</v>
      </c>
    </row>
    <row r="136" spans="2:3" x14ac:dyDescent="0.2">
      <c r="B136" s="60">
        <v>230</v>
      </c>
      <c r="C136" s="66" t="s">
        <v>1058</v>
      </c>
    </row>
    <row r="137" spans="2:3" x14ac:dyDescent="0.2">
      <c r="B137" s="60">
        <v>231</v>
      </c>
      <c r="C137" s="66" t="s">
        <v>1059</v>
      </c>
    </row>
    <row r="138" spans="2:3" x14ac:dyDescent="0.2">
      <c r="B138" s="60">
        <v>232</v>
      </c>
      <c r="C138" s="66" t="s">
        <v>1060</v>
      </c>
    </row>
    <row r="139" spans="2:3" x14ac:dyDescent="0.2">
      <c r="B139" s="60">
        <v>233</v>
      </c>
      <c r="C139" s="66" t="s">
        <v>1061</v>
      </c>
    </row>
    <row r="140" spans="2:3" x14ac:dyDescent="0.2">
      <c r="B140" s="60">
        <v>234</v>
      </c>
      <c r="C140" s="66" t="s">
        <v>1062</v>
      </c>
    </row>
    <row r="141" spans="2:3" x14ac:dyDescent="0.2">
      <c r="B141" s="60">
        <v>235</v>
      </c>
      <c r="C141" s="66" t="s">
        <v>1063</v>
      </c>
    </row>
    <row r="142" spans="2:3" x14ac:dyDescent="0.2">
      <c r="B142" s="60">
        <v>236</v>
      </c>
      <c r="C142" s="66" t="s">
        <v>1064</v>
      </c>
    </row>
    <row r="143" spans="2:3" x14ac:dyDescent="0.2">
      <c r="B143" s="60">
        <v>237</v>
      </c>
      <c r="C143" s="66" t="s">
        <v>1065</v>
      </c>
    </row>
    <row r="144" spans="2:3" x14ac:dyDescent="0.2">
      <c r="B144" s="60">
        <v>238</v>
      </c>
      <c r="C144" s="66" t="s">
        <v>1066</v>
      </c>
    </row>
    <row r="145" spans="2:3" x14ac:dyDescent="0.2">
      <c r="B145" s="60">
        <v>239</v>
      </c>
      <c r="C145" s="66" t="s">
        <v>1067</v>
      </c>
    </row>
    <row r="146" spans="2:3" x14ac:dyDescent="0.2">
      <c r="B146" s="60">
        <v>240</v>
      </c>
      <c r="C146" s="66" t="s">
        <v>1068</v>
      </c>
    </row>
    <row r="147" spans="2:3" x14ac:dyDescent="0.2">
      <c r="B147" s="60">
        <v>241</v>
      </c>
      <c r="C147" s="66" t="s">
        <v>1069</v>
      </c>
    </row>
    <row r="148" spans="2:3" x14ac:dyDescent="0.2">
      <c r="B148" s="60">
        <v>242</v>
      </c>
      <c r="C148" s="66" t="s">
        <v>1070</v>
      </c>
    </row>
    <row r="149" spans="2:3" x14ac:dyDescent="0.2">
      <c r="B149" s="60">
        <v>243</v>
      </c>
      <c r="C149" s="66" t="s">
        <v>1071</v>
      </c>
    </row>
    <row r="150" spans="2:3" x14ac:dyDescent="0.2">
      <c r="B150" s="60">
        <v>244</v>
      </c>
      <c r="C150" s="66" t="s">
        <v>1072</v>
      </c>
    </row>
    <row r="151" spans="2:3" x14ac:dyDescent="0.2">
      <c r="B151" s="60">
        <v>245</v>
      </c>
      <c r="C151" s="66" t="s">
        <v>1073</v>
      </c>
    </row>
    <row r="152" spans="2:3" x14ac:dyDescent="0.2">
      <c r="B152" s="60">
        <v>246</v>
      </c>
      <c r="C152" s="66" t="s">
        <v>1074</v>
      </c>
    </row>
    <row r="153" spans="2:3" x14ac:dyDescent="0.2">
      <c r="B153" s="60">
        <v>247</v>
      </c>
      <c r="C153" s="66" t="s">
        <v>1075</v>
      </c>
    </row>
    <row r="154" spans="2:3" x14ac:dyDescent="0.2">
      <c r="B154" s="60">
        <v>248</v>
      </c>
      <c r="C154" s="66" t="s">
        <v>1076</v>
      </c>
    </row>
    <row r="155" spans="2:3" x14ac:dyDescent="0.2">
      <c r="B155" s="60">
        <v>249</v>
      </c>
      <c r="C155" s="66" t="s">
        <v>1077</v>
      </c>
    </row>
    <row r="156" spans="2:3" x14ac:dyDescent="0.2">
      <c r="B156" s="60">
        <v>250</v>
      </c>
      <c r="C156" s="66" t="s">
        <v>1078</v>
      </c>
    </row>
    <row r="157" spans="2:3" x14ac:dyDescent="0.2">
      <c r="B157" s="60">
        <v>251</v>
      </c>
      <c r="C157" s="66" t="s">
        <v>1079</v>
      </c>
    </row>
    <row r="158" spans="2:3" x14ac:dyDescent="0.2">
      <c r="B158" s="60">
        <v>252</v>
      </c>
      <c r="C158" s="66" t="s">
        <v>1080</v>
      </c>
    </row>
    <row r="159" spans="2:3" x14ac:dyDescent="0.2">
      <c r="B159" s="60">
        <v>253</v>
      </c>
      <c r="C159" s="66" t="s">
        <v>1081</v>
      </c>
    </row>
    <row r="160" spans="2:3" x14ac:dyDescent="0.2">
      <c r="B160" s="60">
        <v>254</v>
      </c>
      <c r="C160" s="66" t="s">
        <v>1082</v>
      </c>
    </row>
    <row r="161" spans="2:3" x14ac:dyDescent="0.2">
      <c r="B161" s="60">
        <v>255</v>
      </c>
      <c r="C161" s="66" t="s">
        <v>1083</v>
      </c>
    </row>
    <row r="162" spans="2:3" x14ac:dyDescent="0.2">
      <c r="B162" s="60">
        <v>256</v>
      </c>
      <c r="C162" s="66" t="s">
        <v>1084</v>
      </c>
    </row>
    <row r="163" spans="2:3" x14ac:dyDescent="0.2">
      <c r="B163" s="60">
        <v>257</v>
      </c>
      <c r="C163" s="66" t="s">
        <v>1085</v>
      </c>
    </row>
    <row r="164" spans="2:3" x14ac:dyDescent="0.2">
      <c r="B164" s="60">
        <v>258</v>
      </c>
      <c r="C164" s="66" t="s">
        <v>1086</v>
      </c>
    </row>
    <row r="165" spans="2:3" x14ac:dyDescent="0.2">
      <c r="B165" s="60">
        <v>259</v>
      </c>
      <c r="C165" s="66" t="s">
        <v>1087</v>
      </c>
    </row>
    <row r="166" spans="2:3" x14ac:dyDescent="0.2">
      <c r="B166" s="60">
        <v>260</v>
      </c>
      <c r="C166" s="66" t="s">
        <v>1088</v>
      </c>
    </row>
    <row r="167" spans="2:3" x14ac:dyDescent="0.2">
      <c r="B167" s="60">
        <v>261</v>
      </c>
      <c r="C167" s="66" t="s">
        <v>1089</v>
      </c>
    </row>
    <row r="168" spans="2:3" x14ac:dyDescent="0.2">
      <c r="B168" s="60">
        <v>262</v>
      </c>
      <c r="C168" s="66" t="s">
        <v>1090</v>
      </c>
    </row>
    <row r="169" spans="2:3" x14ac:dyDescent="0.2">
      <c r="B169" s="60">
        <v>263</v>
      </c>
      <c r="C169" s="66" t="s">
        <v>1091</v>
      </c>
    </row>
    <row r="170" spans="2:3" x14ac:dyDescent="0.2">
      <c r="B170" s="60">
        <v>264</v>
      </c>
      <c r="C170" s="66" t="s">
        <v>1092</v>
      </c>
    </row>
    <row r="171" spans="2:3" x14ac:dyDescent="0.2">
      <c r="B171" s="60">
        <v>265</v>
      </c>
      <c r="C171" s="66" t="s">
        <v>1093</v>
      </c>
    </row>
    <row r="172" spans="2:3" x14ac:dyDescent="0.2">
      <c r="B172" s="60">
        <v>266</v>
      </c>
      <c r="C172" s="66" t="s">
        <v>1094</v>
      </c>
    </row>
    <row r="173" spans="2:3" x14ac:dyDescent="0.2">
      <c r="B173" s="60">
        <v>267</v>
      </c>
      <c r="C173" s="66" t="s">
        <v>1095</v>
      </c>
    </row>
    <row r="174" spans="2:3" x14ac:dyDescent="0.2">
      <c r="B174" s="60">
        <v>268</v>
      </c>
      <c r="C174" s="66" t="s">
        <v>1096</v>
      </c>
    </row>
    <row r="175" spans="2:3" x14ac:dyDescent="0.2">
      <c r="B175" s="60">
        <v>269</v>
      </c>
      <c r="C175" s="66" t="s">
        <v>1097</v>
      </c>
    </row>
    <row r="176" spans="2:3" x14ac:dyDescent="0.2">
      <c r="B176" s="60">
        <v>270</v>
      </c>
      <c r="C176" s="66" t="s">
        <v>1098</v>
      </c>
    </row>
    <row r="177" spans="2:3" x14ac:dyDescent="0.2">
      <c r="B177" s="60">
        <v>271</v>
      </c>
      <c r="C177" s="66" t="s">
        <v>1099</v>
      </c>
    </row>
    <row r="178" spans="2:3" x14ac:dyDescent="0.2">
      <c r="B178" s="60">
        <v>272</v>
      </c>
      <c r="C178" s="66" t="s">
        <v>1100</v>
      </c>
    </row>
    <row r="179" spans="2:3" x14ac:dyDescent="0.2">
      <c r="B179" s="60">
        <v>273</v>
      </c>
      <c r="C179" s="66" t="s">
        <v>1101</v>
      </c>
    </row>
    <row r="180" spans="2:3" x14ac:dyDescent="0.2">
      <c r="B180" s="60">
        <v>274</v>
      </c>
      <c r="C180" s="66" t="s">
        <v>1102</v>
      </c>
    </row>
    <row r="181" spans="2:3" x14ac:dyDescent="0.2">
      <c r="B181" s="60">
        <v>275</v>
      </c>
      <c r="C181" s="66" t="s">
        <v>1103</v>
      </c>
    </row>
    <row r="182" spans="2:3" x14ac:dyDescent="0.2">
      <c r="B182" s="60">
        <v>276</v>
      </c>
      <c r="C182" s="66" t="s">
        <v>1104</v>
      </c>
    </row>
    <row r="183" spans="2:3" x14ac:dyDescent="0.2">
      <c r="B183" s="60">
        <v>277</v>
      </c>
      <c r="C183" s="66" t="s">
        <v>1105</v>
      </c>
    </row>
    <row r="184" spans="2:3" x14ac:dyDescent="0.2">
      <c r="B184" s="60">
        <v>278</v>
      </c>
      <c r="C184" s="66" t="s">
        <v>1106</v>
      </c>
    </row>
    <row r="185" spans="2:3" x14ac:dyDescent="0.2">
      <c r="B185" s="60">
        <v>279</v>
      </c>
      <c r="C185" s="66" t="s">
        <v>1107</v>
      </c>
    </row>
    <row r="186" spans="2:3" x14ac:dyDescent="0.2">
      <c r="B186" s="60">
        <v>280</v>
      </c>
      <c r="C186" s="66" t="s">
        <v>1108</v>
      </c>
    </row>
    <row r="187" spans="2:3" x14ac:dyDescent="0.2">
      <c r="B187" s="60">
        <v>281</v>
      </c>
      <c r="C187" s="66" t="s">
        <v>1109</v>
      </c>
    </row>
    <row r="188" spans="2:3" x14ac:dyDescent="0.2">
      <c r="B188" s="60">
        <v>282</v>
      </c>
      <c r="C188" s="66" t="s">
        <v>1110</v>
      </c>
    </row>
    <row r="189" spans="2:3" x14ac:dyDescent="0.2">
      <c r="B189" s="60">
        <v>283</v>
      </c>
      <c r="C189" s="66" t="s">
        <v>1111</v>
      </c>
    </row>
    <row r="190" spans="2:3" x14ac:dyDescent="0.2">
      <c r="B190" s="60">
        <v>284</v>
      </c>
      <c r="C190" s="66" t="s">
        <v>1112</v>
      </c>
    </row>
    <row r="191" spans="2:3" x14ac:dyDescent="0.2">
      <c r="B191" s="60">
        <v>285</v>
      </c>
      <c r="C191" s="66" t="s">
        <v>1113</v>
      </c>
    </row>
    <row r="192" spans="2:3" x14ac:dyDescent="0.2">
      <c r="B192" s="60">
        <v>286</v>
      </c>
      <c r="C192" s="66" t="s">
        <v>1114</v>
      </c>
    </row>
    <row r="193" spans="2:3" x14ac:dyDescent="0.2">
      <c r="B193" s="60">
        <v>287</v>
      </c>
      <c r="C193" s="66" t="s">
        <v>1115</v>
      </c>
    </row>
    <row r="194" spans="2:3" x14ac:dyDescent="0.2">
      <c r="B194" s="60">
        <v>288</v>
      </c>
      <c r="C194" s="66" t="s">
        <v>1116</v>
      </c>
    </row>
    <row r="195" spans="2:3" x14ac:dyDescent="0.2">
      <c r="B195" s="60">
        <v>289</v>
      </c>
      <c r="C195" s="66" t="s">
        <v>1117</v>
      </c>
    </row>
    <row r="196" spans="2:3" x14ac:dyDescent="0.2">
      <c r="B196" s="60">
        <v>290</v>
      </c>
      <c r="C196" s="66" t="s">
        <v>1118</v>
      </c>
    </row>
    <row r="197" spans="2:3" x14ac:dyDescent="0.2">
      <c r="B197" s="60">
        <v>291</v>
      </c>
      <c r="C197" s="66" t="s">
        <v>1119</v>
      </c>
    </row>
    <row r="198" spans="2:3" x14ac:dyDescent="0.2">
      <c r="B198" s="60">
        <v>292</v>
      </c>
      <c r="C198" s="66" t="s">
        <v>1120</v>
      </c>
    </row>
    <row r="199" spans="2:3" x14ac:dyDescent="0.2">
      <c r="B199" s="60">
        <v>293</v>
      </c>
      <c r="C199" s="66" t="s">
        <v>1121</v>
      </c>
    </row>
    <row r="200" spans="2:3" x14ac:dyDescent="0.2">
      <c r="B200" s="60">
        <v>294</v>
      </c>
      <c r="C200" s="66" t="s">
        <v>1122</v>
      </c>
    </row>
    <row r="201" spans="2:3" x14ac:dyDescent="0.2">
      <c r="B201" s="60">
        <v>295</v>
      </c>
      <c r="C201" s="66" t="s">
        <v>1123</v>
      </c>
    </row>
    <row r="202" spans="2:3" x14ac:dyDescent="0.2">
      <c r="B202" s="60">
        <v>296</v>
      </c>
      <c r="C202" s="66" t="s">
        <v>1124</v>
      </c>
    </row>
    <row r="203" spans="2:3" x14ac:dyDescent="0.2">
      <c r="B203" s="60">
        <v>297</v>
      </c>
      <c r="C203" s="66" t="s">
        <v>1125</v>
      </c>
    </row>
    <row r="204" spans="2:3" x14ac:dyDescent="0.2">
      <c r="B204" s="60">
        <v>298</v>
      </c>
      <c r="C204" s="66" t="s">
        <v>1126</v>
      </c>
    </row>
    <row r="205" spans="2:3" x14ac:dyDescent="0.2">
      <c r="B205" s="60">
        <v>299</v>
      </c>
      <c r="C205" s="66" t="s">
        <v>1127</v>
      </c>
    </row>
    <row r="206" spans="2:3" x14ac:dyDescent="0.2">
      <c r="B206" s="60">
        <v>300</v>
      </c>
      <c r="C206" s="66" t="s">
        <v>1128</v>
      </c>
    </row>
    <row r="207" spans="2:3" x14ac:dyDescent="0.2">
      <c r="B207" s="60">
        <v>301</v>
      </c>
      <c r="C207" s="66" t="s">
        <v>1129</v>
      </c>
    </row>
    <row r="208" spans="2:3" x14ac:dyDescent="0.2">
      <c r="B208" s="60">
        <v>302</v>
      </c>
      <c r="C208" s="66" t="s">
        <v>1130</v>
      </c>
    </row>
    <row r="209" spans="2:3" x14ac:dyDescent="0.2">
      <c r="B209" s="60">
        <v>303</v>
      </c>
      <c r="C209" s="66" t="s">
        <v>1131</v>
      </c>
    </row>
    <row r="210" spans="2:3" x14ac:dyDescent="0.2">
      <c r="B210" s="60">
        <v>304</v>
      </c>
      <c r="C210" s="66" t="s">
        <v>1132</v>
      </c>
    </row>
    <row r="211" spans="2:3" x14ac:dyDescent="0.2">
      <c r="B211" s="60">
        <v>305</v>
      </c>
      <c r="C211" s="66" t="s">
        <v>1133</v>
      </c>
    </row>
    <row r="212" spans="2:3" x14ac:dyDescent="0.2">
      <c r="B212" s="60">
        <v>306</v>
      </c>
      <c r="C212" s="66" t="s">
        <v>1134</v>
      </c>
    </row>
    <row r="213" spans="2:3" x14ac:dyDescent="0.2">
      <c r="B213" s="60">
        <v>307</v>
      </c>
      <c r="C213" s="66" t="s">
        <v>1135</v>
      </c>
    </row>
    <row r="214" spans="2:3" x14ac:dyDescent="0.2">
      <c r="B214" s="60">
        <v>308</v>
      </c>
      <c r="C214" s="66" t="s">
        <v>1136</v>
      </c>
    </row>
    <row r="215" spans="2:3" x14ac:dyDescent="0.2">
      <c r="B215" s="60">
        <v>309</v>
      </c>
      <c r="C215" s="66" t="s">
        <v>1137</v>
      </c>
    </row>
    <row r="216" spans="2:3" x14ac:dyDescent="0.2">
      <c r="B216" s="60">
        <v>310</v>
      </c>
      <c r="C216" s="66" t="s">
        <v>1138</v>
      </c>
    </row>
    <row r="217" spans="2:3" x14ac:dyDescent="0.2">
      <c r="B217" s="60">
        <v>311</v>
      </c>
      <c r="C217" s="66" t="s">
        <v>1139</v>
      </c>
    </row>
    <row r="218" spans="2:3" x14ac:dyDescent="0.2">
      <c r="B218" s="60">
        <v>312</v>
      </c>
      <c r="C218" s="66" t="s">
        <v>1140</v>
      </c>
    </row>
    <row r="219" spans="2:3" x14ac:dyDescent="0.2">
      <c r="B219" s="60">
        <v>313</v>
      </c>
      <c r="C219" s="66" t="s">
        <v>1141</v>
      </c>
    </row>
    <row r="220" spans="2:3" x14ac:dyDescent="0.2">
      <c r="B220" s="60">
        <v>314</v>
      </c>
      <c r="C220" s="66" t="s">
        <v>1142</v>
      </c>
    </row>
    <row r="221" spans="2:3" x14ac:dyDescent="0.2">
      <c r="B221" s="60">
        <v>315</v>
      </c>
      <c r="C221" s="66" t="s">
        <v>1143</v>
      </c>
    </row>
    <row r="222" spans="2:3" x14ac:dyDescent="0.2">
      <c r="B222" s="60"/>
    </row>
    <row r="223" spans="2:3" x14ac:dyDescent="0.2">
      <c r="B223" s="60"/>
    </row>
    <row r="224" spans="2:3" x14ac:dyDescent="0.2">
      <c r="B224" s="31"/>
    </row>
    <row r="225" spans="2:2" x14ac:dyDescent="0.2">
      <c r="B225" s="31"/>
    </row>
    <row r="226" spans="2:2" x14ac:dyDescent="0.2">
      <c r="B226" s="31"/>
    </row>
    <row r="227" spans="2:2" x14ac:dyDescent="0.2">
      <c r="B227" s="31"/>
    </row>
    <row r="228" spans="2:2" x14ac:dyDescent="0.2">
      <c r="B228" s="31"/>
    </row>
  </sheetData>
  <sheetProtection password="EA5E"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 tint="0.39997558519241921"/>
  </sheetPr>
  <dimension ref="A1:H121"/>
  <sheetViews>
    <sheetView topLeftCell="A88" zoomScaleNormal="100" workbookViewId="0">
      <selection activeCell="A2" sqref="A2"/>
    </sheetView>
  </sheetViews>
  <sheetFormatPr defaultColWidth="9.140625" defaultRowHeight="12.75" x14ac:dyDescent="0.2"/>
  <cols>
    <col min="1" max="1" width="4" style="1" customWidth="1"/>
    <col min="2" max="2" width="7.140625" style="1" customWidth="1"/>
    <col min="3" max="3" width="38.140625" style="1" bestFit="1" customWidth="1"/>
    <col min="4" max="4" width="6.7109375" style="1" bestFit="1" customWidth="1"/>
    <col min="5" max="5" width="22.140625" style="1" bestFit="1" customWidth="1"/>
    <col min="6" max="7" width="9.140625" style="1"/>
    <col min="8" max="8" width="14.7109375" style="1" customWidth="1"/>
    <col min="9" max="16384" width="9.140625" style="1"/>
  </cols>
  <sheetData>
    <row r="1" spans="1:8" x14ac:dyDescent="0.2">
      <c r="A1" s="67" t="s">
        <v>298</v>
      </c>
      <c r="B1" s="5"/>
      <c r="C1" s="5"/>
      <c r="D1" s="5"/>
      <c r="E1" s="5"/>
      <c r="F1" s="5"/>
      <c r="G1" s="5"/>
      <c r="H1" s="5"/>
    </row>
    <row r="3" spans="1:8" x14ac:dyDescent="0.2">
      <c r="B3" s="41" t="s">
        <v>299</v>
      </c>
      <c r="C3" s="23" t="s">
        <v>178</v>
      </c>
      <c r="D3" s="23" t="s">
        <v>179</v>
      </c>
      <c r="E3" s="23" t="s">
        <v>180</v>
      </c>
      <c r="F3" s="23" t="s">
        <v>5</v>
      </c>
      <c r="G3" s="23" t="s">
        <v>181</v>
      </c>
      <c r="H3" s="23" t="s">
        <v>182</v>
      </c>
    </row>
    <row r="4" spans="1:8" x14ac:dyDescent="0.2">
      <c r="B4" s="20">
        <v>100</v>
      </c>
      <c r="C4" s="1" t="s">
        <v>244</v>
      </c>
      <c r="D4" s="1">
        <v>11.7</v>
      </c>
      <c r="E4" s="1">
        <v>8.1999999999999993</v>
      </c>
      <c r="F4" s="1">
        <f t="shared" ref="F4:F35" si="0">SUMPRODUCT($D$116:$E$116,D4:E4)</f>
        <v>9.9499999999999993</v>
      </c>
      <c r="G4" s="1">
        <v>3</v>
      </c>
      <c r="H4" s="1" t="s">
        <v>7</v>
      </c>
    </row>
    <row r="5" spans="1:8" x14ac:dyDescent="0.2">
      <c r="B5" s="20">
        <v>101</v>
      </c>
      <c r="C5" s="1" t="s">
        <v>234</v>
      </c>
      <c r="D5" s="1">
        <v>6.6</v>
      </c>
      <c r="E5" s="1">
        <v>3.6</v>
      </c>
      <c r="F5" s="1">
        <f t="shared" si="0"/>
        <v>5.0999999999999996</v>
      </c>
      <c r="G5" s="1">
        <v>4</v>
      </c>
      <c r="H5" s="1" t="s">
        <v>297</v>
      </c>
    </row>
    <row r="6" spans="1:8" x14ac:dyDescent="0.2">
      <c r="B6" s="60">
        <v>102</v>
      </c>
      <c r="C6" s="1" t="s">
        <v>266</v>
      </c>
      <c r="D6" s="1">
        <v>20.7</v>
      </c>
      <c r="E6" s="1">
        <v>5.0999999999999996</v>
      </c>
      <c r="F6" s="1">
        <f t="shared" si="0"/>
        <v>12.899999999999999</v>
      </c>
      <c r="G6" s="1">
        <v>2</v>
      </c>
      <c r="H6" s="1" t="s">
        <v>8</v>
      </c>
    </row>
    <row r="7" spans="1:8" x14ac:dyDescent="0.2">
      <c r="B7" s="60">
        <v>103</v>
      </c>
      <c r="C7" s="1" t="s">
        <v>238</v>
      </c>
      <c r="D7" s="1">
        <v>6.4</v>
      </c>
      <c r="E7" s="1">
        <v>10.9</v>
      </c>
      <c r="F7" s="1">
        <f t="shared" si="0"/>
        <v>8.65</v>
      </c>
      <c r="G7" s="1">
        <v>3</v>
      </c>
      <c r="H7" s="1" t="s">
        <v>7</v>
      </c>
    </row>
    <row r="8" spans="1:8" x14ac:dyDescent="0.2">
      <c r="B8" s="60">
        <v>104</v>
      </c>
      <c r="C8" s="1" t="s">
        <v>269</v>
      </c>
      <c r="D8" s="1">
        <v>0</v>
      </c>
      <c r="E8" s="1">
        <v>-0.9</v>
      </c>
      <c r="F8" s="1">
        <f t="shared" si="0"/>
        <v>-0.45</v>
      </c>
      <c r="G8" s="1">
        <v>5</v>
      </c>
      <c r="H8" s="1" t="s">
        <v>6</v>
      </c>
    </row>
    <row r="9" spans="1:8" x14ac:dyDescent="0.2">
      <c r="B9" s="60">
        <v>105</v>
      </c>
      <c r="C9" s="1" t="s">
        <v>246</v>
      </c>
      <c r="D9" s="1">
        <v>5.5</v>
      </c>
      <c r="E9" s="1">
        <v>1.5</v>
      </c>
      <c r="F9" s="1">
        <f t="shared" si="0"/>
        <v>3.5</v>
      </c>
      <c r="G9" s="1">
        <v>4</v>
      </c>
      <c r="H9" s="1" t="s">
        <v>297</v>
      </c>
    </row>
    <row r="10" spans="1:8" x14ac:dyDescent="0.2">
      <c r="B10" s="60">
        <v>106</v>
      </c>
      <c r="C10" s="1" t="s">
        <v>185</v>
      </c>
      <c r="D10" s="1">
        <v>26.1</v>
      </c>
      <c r="E10" s="1">
        <v>22.5</v>
      </c>
      <c r="F10" s="1">
        <f t="shared" si="0"/>
        <v>24.3</v>
      </c>
      <c r="G10" s="1">
        <v>1</v>
      </c>
      <c r="H10" s="1" t="s">
        <v>9</v>
      </c>
    </row>
    <row r="11" spans="1:8" x14ac:dyDescent="0.2">
      <c r="B11" s="60">
        <v>107</v>
      </c>
      <c r="C11" s="1" t="s">
        <v>261</v>
      </c>
      <c r="D11" s="1">
        <v>0</v>
      </c>
      <c r="E11" s="1">
        <v>-0.9</v>
      </c>
      <c r="F11" s="1">
        <f t="shared" si="0"/>
        <v>-0.45</v>
      </c>
      <c r="G11" s="1">
        <v>5</v>
      </c>
      <c r="H11" s="1" t="s">
        <v>6</v>
      </c>
    </row>
    <row r="12" spans="1:8" x14ac:dyDescent="0.2">
      <c r="B12" s="60">
        <v>108</v>
      </c>
      <c r="C12" s="1" t="s">
        <v>255</v>
      </c>
      <c r="D12" s="1">
        <v>24.5</v>
      </c>
      <c r="E12" s="1">
        <v>10.7</v>
      </c>
      <c r="F12" s="1">
        <f t="shared" si="0"/>
        <v>17.600000000000001</v>
      </c>
      <c r="G12" s="1">
        <v>1</v>
      </c>
      <c r="H12" s="1" t="s">
        <v>9</v>
      </c>
    </row>
    <row r="13" spans="1:8" x14ac:dyDescent="0.2">
      <c r="B13" s="60">
        <v>109</v>
      </c>
      <c r="C13" s="1" t="s">
        <v>274</v>
      </c>
      <c r="D13" s="1">
        <v>5.8</v>
      </c>
      <c r="E13" s="1">
        <v>1.2</v>
      </c>
      <c r="F13" s="1">
        <f t="shared" si="0"/>
        <v>3.5</v>
      </c>
      <c r="G13" s="1">
        <v>4</v>
      </c>
      <c r="H13" s="1" t="s">
        <v>297</v>
      </c>
    </row>
    <row r="14" spans="1:8" x14ac:dyDescent="0.2">
      <c r="B14" s="60">
        <v>110</v>
      </c>
      <c r="C14" s="1" t="s">
        <v>272</v>
      </c>
      <c r="D14" s="1">
        <v>9.8000000000000007</v>
      </c>
      <c r="E14" s="1">
        <v>3.2</v>
      </c>
      <c r="F14" s="1">
        <f t="shared" si="0"/>
        <v>6.5</v>
      </c>
      <c r="G14" s="1">
        <v>3</v>
      </c>
      <c r="H14" s="1" t="s">
        <v>7</v>
      </c>
    </row>
    <row r="15" spans="1:8" x14ac:dyDescent="0.2">
      <c r="B15" s="60">
        <v>111</v>
      </c>
      <c r="C15" s="1" t="s">
        <v>243</v>
      </c>
      <c r="D15" s="1">
        <v>10.3</v>
      </c>
      <c r="E15" s="1">
        <v>7.4</v>
      </c>
      <c r="F15" s="1">
        <f t="shared" si="0"/>
        <v>8.8500000000000014</v>
      </c>
      <c r="G15" s="1">
        <v>3</v>
      </c>
      <c r="H15" s="1" t="s">
        <v>7</v>
      </c>
    </row>
    <row r="16" spans="1:8" x14ac:dyDescent="0.2">
      <c r="B16" s="60">
        <v>112</v>
      </c>
      <c r="C16" s="1" t="s">
        <v>216</v>
      </c>
      <c r="D16" s="1">
        <v>11.2</v>
      </c>
      <c r="E16" s="1">
        <v>9.1999999999999993</v>
      </c>
      <c r="F16" s="1">
        <f t="shared" si="0"/>
        <v>10.199999999999999</v>
      </c>
      <c r="G16" s="1">
        <v>2</v>
      </c>
      <c r="H16" s="1" t="s">
        <v>8</v>
      </c>
    </row>
    <row r="17" spans="2:8" x14ac:dyDescent="0.2">
      <c r="B17" s="60">
        <v>113</v>
      </c>
      <c r="C17" s="1" t="s">
        <v>286</v>
      </c>
      <c r="D17" s="1">
        <v>12.3</v>
      </c>
      <c r="E17" s="1">
        <v>6.7</v>
      </c>
      <c r="F17" s="1">
        <f t="shared" si="0"/>
        <v>9.5</v>
      </c>
      <c r="G17" s="1">
        <v>3</v>
      </c>
      <c r="H17" s="1" t="s">
        <v>7</v>
      </c>
    </row>
    <row r="18" spans="2:8" x14ac:dyDescent="0.2">
      <c r="B18" s="60">
        <v>114</v>
      </c>
      <c r="C18" s="1" t="s">
        <v>219</v>
      </c>
      <c r="D18" s="1">
        <v>2.8</v>
      </c>
      <c r="E18" s="1">
        <v>2.1</v>
      </c>
      <c r="F18" s="1">
        <f t="shared" si="0"/>
        <v>2.4500000000000002</v>
      </c>
      <c r="G18" s="1">
        <v>5</v>
      </c>
      <c r="H18" s="1" t="s">
        <v>6</v>
      </c>
    </row>
    <row r="19" spans="2:8" x14ac:dyDescent="0.2">
      <c r="B19" s="60">
        <v>115</v>
      </c>
      <c r="C19" s="1" t="s">
        <v>235</v>
      </c>
      <c r="D19" s="1">
        <v>12.5</v>
      </c>
      <c r="E19" s="1">
        <v>4.3</v>
      </c>
      <c r="F19" s="1">
        <f t="shared" si="0"/>
        <v>8.4</v>
      </c>
      <c r="G19" s="1">
        <v>3</v>
      </c>
      <c r="H19" s="1" t="s">
        <v>7</v>
      </c>
    </row>
    <row r="20" spans="2:8" x14ac:dyDescent="0.2">
      <c r="B20" s="60">
        <v>116</v>
      </c>
      <c r="C20" s="1" t="s">
        <v>190</v>
      </c>
      <c r="D20" s="1">
        <v>18.2</v>
      </c>
      <c r="E20" s="1">
        <v>7.2</v>
      </c>
      <c r="F20" s="1">
        <f t="shared" si="0"/>
        <v>12.7</v>
      </c>
      <c r="G20" s="1">
        <v>2</v>
      </c>
      <c r="H20" s="1" t="s">
        <v>8</v>
      </c>
    </row>
    <row r="21" spans="2:8" x14ac:dyDescent="0.2">
      <c r="B21" s="60">
        <v>117</v>
      </c>
      <c r="C21" s="1" t="s">
        <v>226</v>
      </c>
      <c r="D21" s="1">
        <v>6.6</v>
      </c>
      <c r="E21" s="1">
        <v>4.0999999999999996</v>
      </c>
      <c r="F21" s="1">
        <f t="shared" si="0"/>
        <v>5.35</v>
      </c>
      <c r="G21" s="1">
        <v>4</v>
      </c>
      <c r="H21" s="1" t="s">
        <v>297</v>
      </c>
    </row>
    <row r="22" spans="2:8" x14ac:dyDescent="0.2">
      <c r="B22" s="60">
        <v>118</v>
      </c>
      <c r="C22" s="1" t="s">
        <v>277</v>
      </c>
      <c r="D22" s="1">
        <v>18.8</v>
      </c>
      <c r="E22" s="1">
        <v>7</v>
      </c>
      <c r="F22" s="1">
        <f t="shared" si="0"/>
        <v>12.9</v>
      </c>
      <c r="G22" s="1">
        <v>2</v>
      </c>
      <c r="H22" s="1" t="s">
        <v>8</v>
      </c>
    </row>
    <row r="23" spans="2:8" x14ac:dyDescent="0.2">
      <c r="B23" s="60">
        <v>119</v>
      </c>
      <c r="C23" s="1" t="s">
        <v>227</v>
      </c>
      <c r="D23" s="1">
        <v>-3.2</v>
      </c>
      <c r="E23" s="1">
        <v>-2.2999999999999998</v>
      </c>
      <c r="F23" s="1">
        <f t="shared" si="0"/>
        <v>-2.75</v>
      </c>
      <c r="G23" s="1">
        <v>5</v>
      </c>
      <c r="H23" s="1" t="s">
        <v>6</v>
      </c>
    </row>
    <row r="24" spans="2:8" x14ac:dyDescent="0.2">
      <c r="B24" s="60">
        <v>120</v>
      </c>
      <c r="C24" s="1" t="s">
        <v>275</v>
      </c>
      <c r="D24" s="1">
        <v>7.3</v>
      </c>
      <c r="E24" s="1">
        <v>0.7</v>
      </c>
      <c r="F24" s="1">
        <f t="shared" si="0"/>
        <v>4</v>
      </c>
      <c r="G24" s="1">
        <v>4</v>
      </c>
      <c r="H24" s="1" t="s">
        <v>297</v>
      </c>
    </row>
    <row r="25" spans="2:8" x14ac:dyDescent="0.2">
      <c r="B25" s="60">
        <v>121</v>
      </c>
      <c r="C25" s="1" t="s">
        <v>186</v>
      </c>
      <c r="D25" s="1">
        <v>28.3</v>
      </c>
      <c r="E25" s="1">
        <v>21.3</v>
      </c>
      <c r="F25" s="1">
        <f t="shared" si="0"/>
        <v>24.8</v>
      </c>
      <c r="G25" s="1">
        <v>1</v>
      </c>
      <c r="H25" s="1" t="s">
        <v>9</v>
      </c>
    </row>
    <row r="26" spans="2:8" x14ac:dyDescent="0.2">
      <c r="B26" s="60">
        <v>122</v>
      </c>
      <c r="C26" s="1" t="s">
        <v>225</v>
      </c>
      <c r="D26" s="1">
        <v>15.1</v>
      </c>
      <c r="E26" s="1">
        <v>9.8000000000000007</v>
      </c>
      <c r="F26" s="1">
        <f t="shared" si="0"/>
        <v>12.45</v>
      </c>
      <c r="G26" s="1">
        <v>2</v>
      </c>
      <c r="H26" s="1" t="s">
        <v>8</v>
      </c>
    </row>
    <row r="27" spans="2:8" x14ac:dyDescent="0.2">
      <c r="B27" s="60">
        <v>123</v>
      </c>
      <c r="C27" s="1" t="s">
        <v>289</v>
      </c>
      <c r="D27" s="1">
        <v>2.4</v>
      </c>
      <c r="E27" s="1">
        <v>2.4</v>
      </c>
      <c r="F27" s="1">
        <f t="shared" si="0"/>
        <v>2.4</v>
      </c>
      <c r="G27" s="1">
        <v>5</v>
      </c>
      <c r="H27" s="1" t="s">
        <v>6</v>
      </c>
    </row>
    <row r="28" spans="2:8" x14ac:dyDescent="0.2">
      <c r="B28" s="60">
        <v>124</v>
      </c>
      <c r="C28" s="1" t="s">
        <v>258</v>
      </c>
      <c r="D28" s="1">
        <v>4.7</v>
      </c>
      <c r="E28" s="1">
        <v>3.6</v>
      </c>
      <c r="F28" s="1">
        <f t="shared" si="0"/>
        <v>4.1500000000000004</v>
      </c>
      <c r="G28" s="1">
        <v>4</v>
      </c>
      <c r="H28" s="1" t="s">
        <v>297</v>
      </c>
    </row>
    <row r="29" spans="2:8" x14ac:dyDescent="0.2">
      <c r="B29" s="60">
        <v>125</v>
      </c>
      <c r="C29" s="1" t="s">
        <v>188</v>
      </c>
      <c r="D29" s="1">
        <v>30.8</v>
      </c>
      <c r="E29" s="1">
        <v>9</v>
      </c>
      <c r="F29" s="1">
        <f t="shared" si="0"/>
        <v>19.899999999999999</v>
      </c>
      <c r="G29" s="1">
        <v>1</v>
      </c>
      <c r="H29" s="1" t="s">
        <v>9</v>
      </c>
    </row>
    <row r="30" spans="2:8" x14ac:dyDescent="0.2">
      <c r="B30" s="60">
        <v>126</v>
      </c>
      <c r="C30" s="1" t="s">
        <v>237</v>
      </c>
      <c r="D30" s="1">
        <v>8.6</v>
      </c>
      <c r="E30" s="1">
        <v>6.3</v>
      </c>
      <c r="F30" s="1">
        <f t="shared" si="0"/>
        <v>7.4499999999999993</v>
      </c>
      <c r="G30" s="1">
        <v>3</v>
      </c>
      <c r="H30" s="1" t="s">
        <v>7</v>
      </c>
    </row>
    <row r="31" spans="2:8" x14ac:dyDescent="0.2">
      <c r="B31" s="60">
        <v>127</v>
      </c>
      <c r="C31" s="1" t="s">
        <v>206</v>
      </c>
      <c r="D31" s="1">
        <v>8.8000000000000007</v>
      </c>
      <c r="E31" s="1">
        <v>4.8</v>
      </c>
      <c r="F31" s="1">
        <f t="shared" si="0"/>
        <v>6.8000000000000007</v>
      </c>
      <c r="G31" s="1">
        <v>3</v>
      </c>
      <c r="H31" s="1" t="s">
        <v>7</v>
      </c>
    </row>
    <row r="32" spans="2:8" x14ac:dyDescent="0.2">
      <c r="B32" s="60">
        <v>128</v>
      </c>
      <c r="C32" s="1" t="s">
        <v>205</v>
      </c>
      <c r="D32" s="1">
        <v>19.7</v>
      </c>
      <c r="E32" s="1">
        <v>9.8000000000000007</v>
      </c>
      <c r="F32" s="1">
        <f t="shared" si="0"/>
        <v>14.75</v>
      </c>
      <c r="G32" s="1">
        <v>2</v>
      </c>
      <c r="H32" s="1" t="s">
        <v>8</v>
      </c>
    </row>
    <row r="33" spans="2:8" x14ac:dyDescent="0.2">
      <c r="B33" s="60">
        <v>129</v>
      </c>
      <c r="C33" s="1" t="s">
        <v>224</v>
      </c>
      <c r="D33" s="1">
        <v>10.7</v>
      </c>
      <c r="E33" s="1">
        <v>7.4</v>
      </c>
      <c r="F33" s="1">
        <f t="shared" si="0"/>
        <v>9.0500000000000007</v>
      </c>
      <c r="G33" s="1">
        <v>3</v>
      </c>
      <c r="H33" s="1" t="s">
        <v>7</v>
      </c>
    </row>
    <row r="34" spans="2:8" x14ac:dyDescent="0.2">
      <c r="B34" s="60">
        <v>130</v>
      </c>
      <c r="C34" s="1" t="s">
        <v>267</v>
      </c>
      <c r="D34" s="1">
        <v>0</v>
      </c>
      <c r="E34" s="1">
        <v>-0.6</v>
      </c>
      <c r="F34" s="1">
        <f t="shared" si="0"/>
        <v>-0.3</v>
      </c>
      <c r="G34" s="1">
        <v>5</v>
      </c>
      <c r="H34" s="1" t="s">
        <v>6</v>
      </c>
    </row>
    <row r="35" spans="2:8" x14ac:dyDescent="0.2">
      <c r="B35" s="60">
        <v>131</v>
      </c>
      <c r="C35" s="1" t="s">
        <v>245</v>
      </c>
      <c r="D35" s="1">
        <v>8.6</v>
      </c>
      <c r="E35" s="1">
        <v>1.5</v>
      </c>
      <c r="F35" s="1">
        <f t="shared" si="0"/>
        <v>5.05</v>
      </c>
      <c r="G35" s="1">
        <v>4</v>
      </c>
      <c r="H35" s="1" t="s">
        <v>297</v>
      </c>
    </row>
    <row r="36" spans="2:8" x14ac:dyDescent="0.2">
      <c r="B36" s="60">
        <v>132</v>
      </c>
      <c r="C36" s="1" t="s">
        <v>241</v>
      </c>
      <c r="D36" s="1">
        <v>7.7</v>
      </c>
      <c r="E36" s="1">
        <v>2.5</v>
      </c>
      <c r="F36" s="1">
        <f t="shared" ref="F36:F67" si="1">SUMPRODUCT($D$116:$E$116,D36:E36)</f>
        <v>5.0999999999999996</v>
      </c>
      <c r="G36" s="1">
        <v>4</v>
      </c>
      <c r="H36" s="1" t="s">
        <v>297</v>
      </c>
    </row>
    <row r="37" spans="2:8" x14ac:dyDescent="0.2">
      <c r="B37" s="60">
        <v>133</v>
      </c>
      <c r="C37" s="1" t="s">
        <v>196</v>
      </c>
      <c r="D37" s="1">
        <v>12.5</v>
      </c>
      <c r="E37" s="1">
        <v>7.6</v>
      </c>
      <c r="F37" s="1">
        <f t="shared" si="1"/>
        <v>10.050000000000001</v>
      </c>
      <c r="G37" s="1">
        <v>2</v>
      </c>
      <c r="H37" s="1" t="s">
        <v>8</v>
      </c>
    </row>
    <row r="38" spans="2:8" x14ac:dyDescent="0.2">
      <c r="B38" s="60">
        <v>134</v>
      </c>
      <c r="C38" s="1" t="s">
        <v>282</v>
      </c>
      <c r="D38" s="1">
        <v>-0.4</v>
      </c>
      <c r="E38" s="1">
        <v>-0.2</v>
      </c>
      <c r="F38" s="1">
        <f t="shared" si="1"/>
        <v>-0.30000000000000004</v>
      </c>
      <c r="G38" s="1">
        <v>5</v>
      </c>
      <c r="H38" s="1" t="s">
        <v>6</v>
      </c>
    </row>
    <row r="39" spans="2:8" x14ac:dyDescent="0.2">
      <c r="B39" s="60">
        <v>135</v>
      </c>
      <c r="C39" s="1" t="s">
        <v>259</v>
      </c>
      <c r="D39" s="1">
        <v>4.5</v>
      </c>
      <c r="E39" s="1">
        <v>1.8</v>
      </c>
      <c r="F39" s="1">
        <f t="shared" si="1"/>
        <v>3.15</v>
      </c>
      <c r="G39" s="1">
        <v>4</v>
      </c>
      <c r="H39" s="1" t="s">
        <v>297</v>
      </c>
    </row>
    <row r="40" spans="2:8" x14ac:dyDescent="0.2">
      <c r="B40" s="60">
        <v>136</v>
      </c>
      <c r="C40" s="1" t="s">
        <v>239</v>
      </c>
      <c r="D40" s="1">
        <v>16.100000000000001</v>
      </c>
      <c r="E40" s="1">
        <v>4.4000000000000004</v>
      </c>
      <c r="F40" s="1">
        <f t="shared" si="1"/>
        <v>10.25</v>
      </c>
      <c r="G40" s="1">
        <v>2</v>
      </c>
      <c r="H40" s="1" t="s">
        <v>8</v>
      </c>
    </row>
    <row r="41" spans="2:8" x14ac:dyDescent="0.2">
      <c r="B41" s="60">
        <v>137</v>
      </c>
      <c r="C41" s="1" t="s">
        <v>271</v>
      </c>
      <c r="D41" s="1">
        <v>7</v>
      </c>
      <c r="E41" s="1">
        <v>7.9</v>
      </c>
      <c r="F41" s="1">
        <f t="shared" si="1"/>
        <v>7.45</v>
      </c>
      <c r="G41" s="1">
        <v>3</v>
      </c>
      <c r="H41" s="1" t="s">
        <v>7</v>
      </c>
    </row>
    <row r="42" spans="2:8" x14ac:dyDescent="0.2">
      <c r="B42" s="60">
        <v>138</v>
      </c>
      <c r="C42" s="1" t="s">
        <v>214</v>
      </c>
      <c r="D42" s="1">
        <v>14</v>
      </c>
      <c r="E42" s="1">
        <v>3.5</v>
      </c>
      <c r="F42" s="1">
        <f t="shared" si="1"/>
        <v>8.75</v>
      </c>
      <c r="G42" s="1">
        <v>3</v>
      </c>
      <c r="H42" s="1" t="s">
        <v>7</v>
      </c>
    </row>
    <row r="43" spans="2:8" x14ac:dyDescent="0.2">
      <c r="B43" s="60">
        <v>139</v>
      </c>
      <c r="C43" s="1" t="s">
        <v>217</v>
      </c>
      <c r="D43" s="1">
        <v>13.8</v>
      </c>
      <c r="E43" s="1">
        <v>6.7</v>
      </c>
      <c r="F43" s="1">
        <f t="shared" si="1"/>
        <v>10.25</v>
      </c>
      <c r="G43" s="1">
        <v>2</v>
      </c>
      <c r="H43" s="1" t="s">
        <v>8</v>
      </c>
    </row>
    <row r="44" spans="2:8" x14ac:dyDescent="0.2">
      <c r="B44" s="60">
        <v>140</v>
      </c>
      <c r="C44" s="1" t="s">
        <v>203</v>
      </c>
      <c r="D44" s="1">
        <v>3</v>
      </c>
      <c r="E44" s="1">
        <v>2.7</v>
      </c>
      <c r="F44" s="1">
        <f t="shared" si="1"/>
        <v>2.85</v>
      </c>
      <c r="G44" s="1">
        <v>5</v>
      </c>
      <c r="H44" s="1" t="s">
        <v>6</v>
      </c>
    </row>
    <row r="45" spans="2:8" x14ac:dyDescent="0.2">
      <c r="B45" s="60">
        <v>141</v>
      </c>
      <c r="C45" s="1" t="s">
        <v>207</v>
      </c>
      <c r="D45" s="1">
        <v>12.8</v>
      </c>
      <c r="E45" s="1">
        <v>6.3</v>
      </c>
      <c r="F45" s="1">
        <f t="shared" si="1"/>
        <v>9.5500000000000007</v>
      </c>
      <c r="G45" s="1">
        <v>3</v>
      </c>
      <c r="H45" s="1" t="s">
        <v>7</v>
      </c>
    </row>
    <row r="46" spans="2:8" x14ac:dyDescent="0.2">
      <c r="B46" s="60">
        <v>142</v>
      </c>
      <c r="C46" s="1" t="s">
        <v>222</v>
      </c>
      <c r="D46" s="1">
        <v>12.6</v>
      </c>
      <c r="E46" s="1">
        <v>6.7</v>
      </c>
      <c r="F46" s="1">
        <f t="shared" si="1"/>
        <v>9.65</v>
      </c>
      <c r="G46" s="1">
        <v>3</v>
      </c>
      <c r="H46" s="1" t="s">
        <v>7</v>
      </c>
    </row>
    <row r="47" spans="2:8" x14ac:dyDescent="0.2">
      <c r="B47" s="60">
        <v>143</v>
      </c>
      <c r="C47" s="1" t="s">
        <v>218</v>
      </c>
      <c r="D47" s="1">
        <v>10.9</v>
      </c>
      <c r="E47" s="1">
        <v>3.5</v>
      </c>
      <c r="F47" s="1">
        <f t="shared" si="1"/>
        <v>7.2</v>
      </c>
      <c r="G47" s="1">
        <v>3</v>
      </c>
      <c r="H47" s="1" t="s">
        <v>7</v>
      </c>
    </row>
    <row r="48" spans="2:8" x14ac:dyDescent="0.2">
      <c r="B48" s="60">
        <v>144</v>
      </c>
      <c r="C48" s="1" t="s">
        <v>187</v>
      </c>
      <c r="D48" s="1">
        <v>18.3</v>
      </c>
      <c r="E48" s="1">
        <v>17.3</v>
      </c>
      <c r="F48" s="1">
        <f t="shared" si="1"/>
        <v>17.8</v>
      </c>
      <c r="G48" s="1">
        <v>1</v>
      </c>
      <c r="H48" s="1" t="s">
        <v>9</v>
      </c>
    </row>
    <row r="49" spans="2:8" x14ac:dyDescent="0.2">
      <c r="B49" s="60">
        <v>145</v>
      </c>
      <c r="C49" s="1" t="s">
        <v>184</v>
      </c>
      <c r="D49" s="1">
        <v>8.9</v>
      </c>
      <c r="E49" s="1">
        <v>9.4</v>
      </c>
      <c r="F49" s="1">
        <f t="shared" si="1"/>
        <v>9.15</v>
      </c>
      <c r="G49" s="1">
        <v>3</v>
      </c>
      <c r="H49" s="1" t="s">
        <v>7</v>
      </c>
    </row>
    <row r="50" spans="2:8" x14ac:dyDescent="0.2">
      <c r="B50" s="60">
        <v>146</v>
      </c>
      <c r="C50" s="1" t="s">
        <v>256</v>
      </c>
      <c r="D50" s="1">
        <v>14.3</v>
      </c>
      <c r="E50" s="1">
        <v>5.4</v>
      </c>
      <c r="F50" s="1">
        <f t="shared" si="1"/>
        <v>9.8500000000000014</v>
      </c>
      <c r="G50" s="1">
        <v>3</v>
      </c>
      <c r="H50" s="1" t="s">
        <v>7</v>
      </c>
    </row>
    <row r="51" spans="2:8" x14ac:dyDescent="0.2">
      <c r="B51" s="60">
        <v>147</v>
      </c>
      <c r="C51" s="1" t="s">
        <v>191</v>
      </c>
      <c r="D51" s="1">
        <v>7.7</v>
      </c>
      <c r="E51" s="1">
        <v>4.4000000000000004</v>
      </c>
      <c r="F51" s="1">
        <f t="shared" si="1"/>
        <v>6.0500000000000007</v>
      </c>
      <c r="G51" s="1">
        <v>3</v>
      </c>
      <c r="H51" s="1" t="s">
        <v>7</v>
      </c>
    </row>
    <row r="52" spans="2:8" x14ac:dyDescent="0.2">
      <c r="B52" s="60">
        <v>148</v>
      </c>
      <c r="C52" s="1" t="s">
        <v>254</v>
      </c>
      <c r="D52" s="1">
        <v>14.1</v>
      </c>
      <c r="E52" s="1">
        <v>21.6</v>
      </c>
      <c r="F52" s="1">
        <f t="shared" si="1"/>
        <v>17.850000000000001</v>
      </c>
      <c r="G52" s="1">
        <v>1</v>
      </c>
      <c r="H52" s="1" t="s">
        <v>9</v>
      </c>
    </row>
    <row r="53" spans="2:8" x14ac:dyDescent="0.2">
      <c r="B53" s="60">
        <v>149</v>
      </c>
      <c r="C53" s="1" t="s">
        <v>220</v>
      </c>
      <c r="D53" s="1">
        <v>27.1</v>
      </c>
      <c r="E53" s="1">
        <v>22.9</v>
      </c>
      <c r="F53" s="1">
        <f t="shared" si="1"/>
        <v>25</v>
      </c>
      <c r="G53" s="1">
        <v>1</v>
      </c>
      <c r="H53" s="1" t="s">
        <v>9</v>
      </c>
    </row>
    <row r="54" spans="2:8" x14ac:dyDescent="0.2">
      <c r="B54" s="60">
        <v>150</v>
      </c>
      <c r="C54" s="1" t="s">
        <v>263</v>
      </c>
      <c r="D54" s="1">
        <v>11.9</v>
      </c>
      <c r="E54" s="1">
        <v>10.7</v>
      </c>
      <c r="F54" s="1">
        <f t="shared" si="1"/>
        <v>11.3</v>
      </c>
      <c r="G54" s="1">
        <v>2</v>
      </c>
      <c r="H54" s="1" t="s">
        <v>8</v>
      </c>
    </row>
    <row r="55" spans="2:8" x14ac:dyDescent="0.2">
      <c r="B55" s="60">
        <v>151</v>
      </c>
      <c r="C55" s="1" t="s">
        <v>228</v>
      </c>
      <c r="D55" s="1">
        <v>3.1</v>
      </c>
      <c r="E55" s="1">
        <v>1.4</v>
      </c>
      <c r="F55" s="1">
        <f t="shared" si="1"/>
        <v>2.25</v>
      </c>
      <c r="G55" s="1">
        <v>5</v>
      </c>
      <c r="H55" s="1" t="s">
        <v>6</v>
      </c>
    </row>
    <row r="56" spans="2:8" x14ac:dyDescent="0.2">
      <c r="B56" s="60">
        <v>152</v>
      </c>
      <c r="C56" s="1" t="s">
        <v>210</v>
      </c>
      <c r="D56" s="1">
        <v>2.7</v>
      </c>
      <c r="E56" s="1">
        <v>1.4</v>
      </c>
      <c r="F56" s="1">
        <f t="shared" si="1"/>
        <v>2.0499999999999998</v>
      </c>
      <c r="G56" s="1">
        <v>5</v>
      </c>
      <c r="H56" s="1" t="s">
        <v>6</v>
      </c>
    </row>
    <row r="57" spans="2:8" x14ac:dyDescent="0.2">
      <c r="B57" s="60">
        <v>153</v>
      </c>
      <c r="C57" s="1" t="s">
        <v>183</v>
      </c>
      <c r="D57" s="1">
        <v>55.2</v>
      </c>
      <c r="E57" s="1">
        <v>14.4</v>
      </c>
      <c r="F57" s="1">
        <f t="shared" si="1"/>
        <v>34.800000000000004</v>
      </c>
      <c r="G57" s="1">
        <v>1</v>
      </c>
      <c r="H57" s="1" t="s">
        <v>9</v>
      </c>
    </row>
    <row r="58" spans="2:8" x14ac:dyDescent="0.2">
      <c r="B58" s="60">
        <v>154</v>
      </c>
      <c r="C58" s="1" t="s">
        <v>278</v>
      </c>
      <c r="D58" s="1">
        <v>3.1</v>
      </c>
      <c r="E58" s="1">
        <v>2.2000000000000002</v>
      </c>
      <c r="F58" s="1">
        <f t="shared" si="1"/>
        <v>2.6500000000000004</v>
      </c>
      <c r="G58" s="1">
        <v>5</v>
      </c>
      <c r="H58" s="1" t="s">
        <v>6</v>
      </c>
    </row>
    <row r="59" spans="2:8" x14ac:dyDescent="0.2">
      <c r="B59" s="60">
        <v>155</v>
      </c>
      <c r="C59" s="1" t="s">
        <v>236</v>
      </c>
      <c r="D59" s="1">
        <v>4.4000000000000004</v>
      </c>
      <c r="E59" s="1">
        <v>3.3</v>
      </c>
      <c r="F59" s="1">
        <f t="shared" si="1"/>
        <v>3.85</v>
      </c>
      <c r="G59" s="1">
        <v>4</v>
      </c>
      <c r="H59" s="1" t="s">
        <v>297</v>
      </c>
    </row>
    <row r="60" spans="2:8" x14ac:dyDescent="0.2">
      <c r="B60" s="60">
        <v>156</v>
      </c>
      <c r="C60" s="1" t="s">
        <v>288</v>
      </c>
      <c r="D60" s="1">
        <v>0</v>
      </c>
      <c r="E60" s="1">
        <v>-3.3</v>
      </c>
      <c r="F60" s="1">
        <f t="shared" si="1"/>
        <v>-1.65</v>
      </c>
      <c r="G60" s="1">
        <v>5</v>
      </c>
      <c r="H60" s="1" t="s">
        <v>6</v>
      </c>
    </row>
    <row r="61" spans="2:8" x14ac:dyDescent="0.2">
      <c r="B61" s="60">
        <v>157</v>
      </c>
      <c r="C61" s="1" t="s">
        <v>201</v>
      </c>
      <c r="D61" s="1">
        <v>12.2</v>
      </c>
      <c r="E61" s="1">
        <v>5.5</v>
      </c>
      <c r="F61" s="1">
        <f t="shared" si="1"/>
        <v>8.85</v>
      </c>
      <c r="G61" s="1">
        <v>3</v>
      </c>
      <c r="H61" s="1" t="s">
        <v>7</v>
      </c>
    </row>
    <row r="62" spans="2:8" x14ac:dyDescent="0.2">
      <c r="B62" s="60">
        <v>158</v>
      </c>
      <c r="C62" s="1" t="s">
        <v>197</v>
      </c>
      <c r="D62" s="1">
        <v>22.6</v>
      </c>
      <c r="E62" s="1">
        <v>5.2</v>
      </c>
      <c r="F62" s="1">
        <f t="shared" si="1"/>
        <v>13.9</v>
      </c>
      <c r="G62" s="1">
        <v>2</v>
      </c>
      <c r="H62" s="1" t="s">
        <v>8</v>
      </c>
    </row>
    <row r="63" spans="2:8" x14ac:dyDescent="0.2">
      <c r="B63" s="60">
        <v>159</v>
      </c>
      <c r="C63" s="1" t="s">
        <v>291</v>
      </c>
      <c r="D63" s="1">
        <v>-23.7</v>
      </c>
      <c r="E63" s="1">
        <v>-15</v>
      </c>
      <c r="F63" s="1">
        <f t="shared" si="1"/>
        <v>-19.350000000000001</v>
      </c>
      <c r="G63" s="1">
        <v>5</v>
      </c>
      <c r="H63" s="1" t="s">
        <v>6</v>
      </c>
    </row>
    <row r="64" spans="2:8" x14ac:dyDescent="0.2">
      <c r="B64" s="60">
        <v>160</v>
      </c>
      <c r="C64" s="1" t="s">
        <v>262</v>
      </c>
      <c r="D64" s="1">
        <v>5.9</v>
      </c>
      <c r="E64" s="1">
        <v>3</v>
      </c>
      <c r="F64" s="1">
        <f t="shared" si="1"/>
        <v>4.45</v>
      </c>
      <c r="G64" s="1">
        <v>4</v>
      </c>
      <c r="H64" s="1" t="s">
        <v>297</v>
      </c>
    </row>
    <row r="65" spans="2:8" x14ac:dyDescent="0.2">
      <c r="B65" s="60">
        <v>161</v>
      </c>
      <c r="C65" s="1" t="s">
        <v>232</v>
      </c>
      <c r="D65" s="1">
        <v>14.2</v>
      </c>
      <c r="E65" s="1">
        <v>12.4</v>
      </c>
      <c r="F65" s="1">
        <f t="shared" si="1"/>
        <v>13.3</v>
      </c>
      <c r="G65" s="1">
        <v>2</v>
      </c>
      <c r="H65" s="1" t="s">
        <v>8</v>
      </c>
    </row>
    <row r="66" spans="2:8" x14ac:dyDescent="0.2">
      <c r="B66" s="60">
        <v>162</v>
      </c>
      <c r="C66" s="1" t="s">
        <v>248</v>
      </c>
      <c r="D66" s="1">
        <v>14</v>
      </c>
      <c r="E66" s="1">
        <v>3.5</v>
      </c>
      <c r="F66" s="1">
        <f t="shared" si="1"/>
        <v>8.75</v>
      </c>
      <c r="G66" s="1">
        <v>3</v>
      </c>
      <c r="H66" s="1" t="s">
        <v>7</v>
      </c>
    </row>
    <row r="67" spans="2:8" x14ac:dyDescent="0.2">
      <c r="B67" s="60">
        <v>163</v>
      </c>
      <c r="C67" s="1" t="s">
        <v>221</v>
      </c>
      <c r="D67" s="1">
        <v>11.5</v>
      </c>
      <c r="E67" s="1">
        <v>11.2</v>
      </c>
      <c r="F67" s="1">
        <f t="shared" si="1"/>
        <v>11.35</v>
      </c>
      <c r="G67" s="1">
        <v>2</v>
      </c>
      <c r="H67" s="1" t="s">
        <v>8</v>
      </c>
    </row>
    <row r="68" spans="2:8" x14ac:dyDescent="0.2">
      <c r="B68" s="60">
        <v>164</v>
      </c>
      <c r="C68" s="1" t="s">
        <v>211</v>
      </c>
      <c r="D68" s="1">
        <v>14.1</v>
      </c>
      <c r="E68" s="1">
        <v>3.3</v>
      </c>
      <c r="F68" s="1">
        <f t="shared" ref="F68:F99" si="2">SUMPRODUCT($D$116:$E$116,D68:E68)</f>
        <v>8.6999999999999993</v>
      </c>
      <c r="G68" s="1">
        <v>3</v>
      </c>
      <c r="H68" s="1" t="s">
        <v>7</v>
      </c>
    </row>
    <row r="69" spans="2:8" x14ac:dyDescent="0.2">
      <c r="B69" s="60">
        <v>165</v>
      </c>
      <c r="C69" s="1" t="s">
        <v>194</v>
      </c>
      <c r="D69" s="1">
        <v>-0.4</v>
      </c>
      <c r="E69" s="1">
        <v>-0.2</v>
      </c>
      <c r="F69" s="1">
        <f t="shared" si="2"/>
        <v>-0.30000000000000004</v>
      </c>
      <c r="G69" s="1">
        <v>5</v>
      </c>
      <c r="H69" s="1" t="s">
        <v>6</v>
      </c>
    </row>
    <row r="70" spans="2:8" x14ac:dyDescent="0.2">
      <c r="B70" s="60">
        <v>166</v>
      </c>
      <c r="C70" s="1" t="s">
        <v>195</v>
      </c>
      <c r="D70" s="1">
        <v>15.1</v>
      </c>
      <c r="E70" s="1">
        <v>16.3</v>
      </c>
      <c r="F70" s="1">
        <f t="shared" si="2"/>
        <v>15.7</v>
      </c>
      <c r="G70" s="1">
        <v>1</v>
      </c>
      <c r="H70" s="1" t="s">
        <v>9</v>
      </c>
    </row>
    <row r="71" spans="2:8" x14ac:dyDescent="0.2">
      <c r="B71" s="60">
        <v>167</v>
      </c>
      <c r="C71" s="1" t="s">
        <v>280</v>
      </c>
      <c r="D71" s="1">
        <v>3.9</v>
      </c>
      <c r="E71" s="1">
        <v>5.8</v>
      </c>
      <c r="F71" s="1">
        <f t="shared" si="2"/>
        <v>4.8499999999999996</v>
      </c>
      <c r="G71" s="1">
        <v>4</v>
      </c>
      <c r="H71" s="1" t="s">
        <v>297</v>
      </c>
    </row>
    <row r="72" spans="2:8" x14ac:dyDescent="0.2">
      <c r="B72" s="60">
        <v>168</v>
      </c>
      <c r="C72" s="1" t="s">
        <v>264</v>
      </c>
      <c r="D72" s="1">
        <v>17.399999999999999</v>
      </c>
      <c r="E72" s="1">
        <v>2.2000000000000002</v>
      </c>
      <c r="F72" s="1">
        <f t="shared" si="2"/>
        <v>9.7999999999999989</v>
      </c>
      <c r="G72" s="1">
        <v>3</v>
      </c>
      <c r="H72" s="1" t="s">
        <v>7</v>
      </c>
    </row>
    <row r="73" spans="2:8" x14ac:dyDescent="0.2">
      <c r="B73" s="60">
        <v>169</v>
      </c>
      <c r="C73" s="1" t="s">
        <v>199</v>
      </c>
      <c r="D73" s="1">
        <v>10.7</v>
      </c>
      <c r="E73" s="1">
        <v>10</v>
      </c>
      <c r="F73" s="1">
        <f t="shared" si="2"/>
        <v>10.35</v>
      </c>
      <c r="G73" s="1">
        <v>2</v>
      </c>
      <c r="H73" s="1" t="s">
        <v>8</v>
      </c>
    </row>
    <row r="74" spans="2:8" x14ac:dyDescent="0.2">
      <c r="B74" s="60">
        <v>170</v>
      </c>
      <c r="C74" s="1" t="s">
        <v>200</v>
      </c>
      <c r="D74" s="1">
        <v>8.5</v>
      </c>
      <c r="E74" s="1">
        <v>7</v>
      </c>
      <c r="F74" s="1">
        <f t="shared" si="2"/>
        <v>7.75</v>
      </c>
      <c r="G74" s="1">
        <v>3</v>
      </c>
      <c r="H74" s="1" t="s">
        <v>7</v>
      </c>
    </row>
    <row r="75" spans="2:8" x14ac:dyDescent="0.2">
      <c r="B75" s="60">
        <v>171</v>
      </c>
      <c r="C75" s="1" t="s">
        <v>212</v>
      </c>
      <c r="D75" s="1">
        <v>12.3</v>
      </c>
      <c r="E75" s="1">
        <v>7.2</v>
      </c>
      <c r="F75" s="1">
        <f t="shared" si="2"/>
        <v>9.75</v>
      </c>
      <c r="G75" s="1">
        <v>3</v>
      </c>
      <c r="H75" s="1" t="s">
        <v>7</v>
      </c>
    </row>
    <row r="76" spans="2:8" x14ac:dyDescent="0.2">
      <c r="B76" s="60">
        <v>172</v>
      </c>
      <c r="C76" s="1" t="s">
        <v>208</v>
      </c>
      <c r="D76" s="1">
        <v>4</v>
      </c>
      <c r="E76" s="1">
        <v>1.1000000000000001</v>
      </c>
      <c r="F76" s="1">
        <f t="shared" si="2"/>
        <v>2.5499999999999998</v>
      </c>
      <c r="G76" s="1">
        <v>5</v>
      </c>
      <c r="H76" s="1" t="s">
        <v>6</v>
      </c>
    </row>
    <row r="77" spans="2:8" x14ac:dyDescent="0.2">
      <c r="B77" s="60">
        <v>173</v>
      </c>
      <c r="C77" s="1" t="s">
        <v>230</v>
      </c>
      <c r="D77" s="1">
        <v>21.2</v>
      </c>
      <c r="E77" s="1">
        <v>4.5999999999999996</v>
      </c>
      <c r="F77" s="1">
        <f t="shared" si="2"/>
        <v>12.899999999999999</v>
      </c>
      <c r="G77" s="1">
        <v>2</v>
      </c>
      <c r="H77" s="1" t="s">
        <v>8</v>
      </c>
    </row>
    <row r="78" spans="2:8" x14ac:dyDescent="0.2">
      <c r="B78" s="60">
        <v>174</v>
      </c>
      <c r="C78" s="1" t="s">
        <v>253</v>
      </c>
      <c r="D78" s="1">
        <v>0</v>
      </c>
      <c r="E78" s="1">
        <v>-2.4</v>
      </c>
      <c r="F78" s="1">
        <f t="shared" si="2"/>
        <v>-1.2</v>
      </c>
      <c r="G78" s="1">
        <v>5</v>
      </c>
      <c r="H78" s="1" t="s">
        <v>6</v>
      </c>
    </row>
    <row r="79" spans="2:8" x14ac:dyDescent="0.2">
      <c r="B79" s="60">
        <v>175</v>
      </c>
      <c r="C79" s="1" t="s">
        <v>192</v>
      </c>
      <c r="D79" s="1">
        <v>27.8</v>
      </c>
      <c r="E79" s="1">
        <v>12.4</v>
      </c>
      <c r="F79" s="1">
        <f t="shared" si="2"/>
        <v>20.100000000000001</v>
      </c>
      <c r="G79" s="1">
        <v>1</v>
      </c>
      <c r="H79" s="1" t="s">
        <v>9</v>
      </c>
    </row>
    <row r="80" spans="2:8" x14ac:dyDescent="0.2">
      <c r="B80" s="60">
        <v>176</v>
      </c>
      <c r="C80" s="1" t="s">
        <v>223</v>
      </c>
      <c r="D80" s="1">
        <v>13.1</v>
      </c>
      <c r="E80" s="1">
        <v>7.6</v>
      </c>
      <c r="F80" s="1">
        <f t="shared" si="2"/>
        <v>10.35</v>
      </c>
      <c r="G80" s="1">
        <v>2</v>
      </c>
      <c r="H80" s="1" t="s">
        <v>8</v>
      </c>
    </row>
    <row r="81" spans="2:8" x14ac:dyDescent="0.2">
      <c r="B81" s="60">
        <v>177</v>
      </c>
      <c r="C81" s="1" t="s">
        <v>285</v>
      </c>
      <c r="D81" s="1">
        <v>5.7</v>
      </c>
      <c r="E81" s="1">
        <v>0.9</v>
      </c>
      <c r="F81" s="1">
        <f t="shared" si="2"/>
        <v>3.3000000000000003</v>
      </c>
      <c r="G81" s="1">
        <v>4</v>
      </c>
      <c r="H81" s="1" t="s">
        <v>297</v>
      </c>
    </row>
    <row r="82" spans="2:8" x14ac:dyDescent="0.2">
      <c r="B82" s="60">
        <v>178</v>
      </c>
      <c r="C82" s="1" t="s">
        <v>198</v>
      </c>
      <c r="D82" s="1">
        <v>26.8</v>
      </c>
      <c r="E82" s="1">
        <v>9.1999999999999993</v>
      </c>
      <c r="F82" s="1">
        <f t="shared" si="2"/>
        <v>18</v>
      </c>
      <c r="G82" s="1">
        <v>1</v>
      </c>
      <c r="H82" s="1" t="s">
        <v>9</v>
      </c>
    </row>
    <row r="83" spans="2:8" x14ac:dyDescent="0.2">
      <c r="B83" s="60">
        <v>179</v>
      </c>
      <c r="C83" s="1" t="s">
        <v>273</v>
      </c>
      <c r="D83" s="1">
        <v>5.3</v>
      </c>
      <c r="E83" s="1">
        <v>5.7</v>
      </c>
      <c r="F83" s="1">
        <f t="shared" si="2"/>
        <v>5.5</v>
      </c>
      <c r="G83" s="1">
        <v>4</v>
      </c>
      <c r="H83" s="1" t="s">
        <v>297</v>
      </c>
    </row>
    <row r="84" spans="2:8" x14ac:dyDescent="0.2">
      <c r="B84" s="60">
        <v>180</v>
      </c>
      <c r="C84" s="1" t="s">
        <v>231</v>
      </c>
      <c r="D84" s="1">
        <v>5.8</v>
      </c>
      <c r="E84" s="1">
        <v>4.8</v>
      </c>
      <c r="F84" s="1">
        <f t="shared" si="2"/>
        <v>5.3</v>
      </c>
      <c r="G84" s="1">
        <v>4</v>
      </c>
      <c r="H84" s="1" t="s">
        <v>297</v>
      </c>
    </row>
    <row r="85" spans="2:8" x14ac:dyDescent="0.2">
      <c r="B85" s="60">
        <v>181</v>
      </c>
      <c r="C85" s="1" t="s">
        <v>250</v>
      </c>
      <c r="D85" s="1">
        <v>2.2000000000000002</v>
      </c>
      <c r="E85" s="1">
        <v>1.7</v>
      </c>
      <c r="F85" s="1">
        <f t="shared" si="2"/>
        <v>1.9500000000000002</v>
      </c>
      <c r="G85" s="1">
        <v>5</v>
      </c>
      <c r="H85" s="1" t="s">
        <v>6</v>
      </c>
    </row>
    <row r="86" spans="2:8" x14ac:dyDescent="0.2">
      <c r="B86" s="60">
        <v>182</v>
      </c>
      <c r="C86" s="1" t="s">
        <v>284</v>
      </c>
      <c r="D86" s="1">
        <v>0</v>
      </c>
      <c r="E86" s="1">
        <v>-14.6</v>
      </c>
      <c r="F86" s="1">
        <f t="shared" si="2"/>
        <v>-7.3</v>
      </c>
      <c r="G86" s="1">
        <v>5</v>
      </c>
      <c r="H86" s="1" t="s">
        <v>6</v>
      </c>
    </row>
    <row r="87" spans="2:8" x14ac:dyDescent="0.2">
      <c r="B87" s="60">
        <v>183</v>
      </c>
      <c r="C87" s="1" t="s">
        <v>268</v>
      </c>
      <c r="D87" s="1">
        <v>4.2</v>
      </c>
      <c r="E87" s="1">
        <v>2</v>
      </c>
      <c r="F87" s="1">
        <f t="shared" si="2"/>
        <v>3.1</v>
      </c>
      <c r="G87" s="1">
        <v>4</v>
      </c>
      <c r="H87" s="1" t="s">
        <v>297</v>
      </c>
    </row>
    <row r="88" spans="2:8" x14ac:dyDescent="0.2">
      <c r="B88" s="60">
        <v>184</v>
      </c>
      <c r="C88" s="1" t="s">
        <v>265</v>
      </c>
      <c r="D88" s="1">
        <v>11.6</v>
      </c>
      <c r="E88" s="1">
        <v>6</v>
      </c>
      <c r="F88" s="1">
        <f t="shared" si="2"/>
        <v>8.8000000000000007</v>
      </c>
      <c r="G88" s="1">
        <v>3</v>
      </c>
      <c r="H88" s="1" t="s">
        <v>7</v>
      </c>
    </row>
    <row r="89" spans="2:8" x14ac:dyDescent="0.2">
      <c r="B89" s="60">
        <v>185</v>
      </c>
      <c r="C89" s="1" t="s">
        <v>292</v>
      </c>
      <c r="D89" s="1">
        <v>0</v>
      </c>
      <c r="E89" s="1">
        <v>-5.4</v>
      </c>
      <c r="F89" s="1">
        <f t="shared" si="2"/>
        <v>-2.7</v>
      </c>
      <c r="G89" s="1">
        <v>5</v>
      </c>
      <c r="H89" s="1" t="s">
        <v>6</v>
      </c>
    </row>
    <row r="90" spans="2:8" x14ac:dyDescent="0.2">
      <c r="B90" s="60">
        <v>186</v>
      </c>
      <c r="C90" s="1" t="s">
        <v>276</v>
      </c>
      <c r="D90" s="1">
        <v>0</v>
      </c>
      <c r="E90" s="1">
        <v>-0.8</v>
      </c>
      <c r="F90" s="1">
        <f t="shared" si="2"/>
        <v>-0.4</v>
      </c>
      <c r="G90" s="1">
        <v>5</v>
      </c>
      <c r="H90" s="1" t="s">
        <v>6</v>
      </c>
    </row>
    <row r="91" spans="2:8" x14ac:dyDescent="0.2">
      <c r="B91" s="60">
        <v>187</v>
      </c>
      <c r="C91" s="1" t="s">
        <v>251</v>
      </c>
      <c r="D91" s="1">
        <v>9.3000000000000007</v>
      </c>
      <c r="E91" s="1">
        <v>6.8</v>
      </c>
      <c r="F91" s="1">
        <f t="shared" si="2"/>
        <v>8.0500000000000007</v>
      </c>
      <c r="G91" s="1">
        <v>3</v>
      </c>
      <c r="H91" s="1" t="s">
        <v>7</v>
      </c>
    </row>
    <row r="92" spans="2:8" x14ac:dyDescent="0.2">
      <c r="B92" s="60">
        <v>188</v>
      </c>
      <c r="C92" s="1" t="s">
        <v>260</v>
      </c>
      <c r="D92" s="1">
        <v>9.4</v>
      </c>
      <c r="E92" s="1">
        <v>5.0999999999999996</v>
      </c>
      <c r="F92" s="1">
        <f t="shared" si="2"/>
        <v>7.25</v>
      </c>
      <c r="G92" s="1">
        <v>3</v>
      </c>
      <c r="H92" s="1" t="s">
        <v>7</v>
      </c>
    </row>
    <row r="93" spans="2:8" x14ac:dyDescent="0.2">
      <c r="B93" s="60">
        <v>189</v>
      </c>
      <c r="C93" s="1" t="s">
        <v>240</v>
      </c>
      <c r="D93" s="1">
        <v>0</v>
      </c>
      <c r="E93" s="1">
        <v>-35.4</v>
      </c>
      <c r="F93" s="1">
        <f t="shared" si="2"/>
        <v>-17.7</v>
      </c>
      <c r="G93" s="1">
        <v>5</v>
      </c>
      <c r="H93" s="1" t="s">
        <v>6</v>
      </c>
    </row>
    <row r="94" spans="2:8" x14ac:dyDescent="0.2">
      <c r="B94" s="60">
        <v>190</v>
      </c>
      <c r="C94" s="1" t="s">
        <v>281</v>
      </c>
      <c r="D94" s="1">
        <v>6.3</v>
      </c>
      <c r="E94" s="1">
        <v>5.9</v>
      </c>
      <c r="F94" s="1">
        <f t="shared" si="2"/>
        <v>6.1</v>
      </c>
      <c r="G94" s="1">
        <v>3</v>
      </c>
      <c r="H94" s="1" t="s">
        <v>7</v>
      </c>
    </row>
    <row r="95" spans="2:8" x14ac:dyDescent="0.2">
      <c r="B95" s="60">
        <v>191</v>
      </c>
      <c r="C95" s="1" t="s">
        <v>247</v>
      </c>
      <c r="D95" s="1">
        <v>6.9</v>
      </c>
      <c r="E95" s="1">
        <v>8.3000000000000007</v>
      </c>
      <c r="F95" s="1">
        <f t="shared" si="2"/>
        <v>7.6000000000000005</v>
      </c>
      <c r="G95" s="1">
        <v>3</v>
      </c>
      <c r="H95" s="1" t="s">
        <v>7</v>
      </c>
    </row>
    <row r="96" spans="2:8" x14ac:dyDescent="0.2">
      <c r="B96" s="60">
        <v>192</v>
      </c>
      <c r="C96" s="1" t="s">
        <v>283</v>
      </c>
      <c r="D96" s="1">
        <v>5.5</v>
      </c>
      <c r="E96" s="1">
        <v>5.5</v>
      </c>
      <c r="F96" s="1">
        <f t="shared" si="2"/>
        <v>5.5</v>
      </c>
      <c r="G96" s="1">
        <v>4</v>
      </c>
      <c r="H96" s="1" t="s">
        <v>297</v>
      </c>
    </row>
    <row r="97" spans="2:8" x14ac:dyDescent="0.2">
      <c r="B97" s="60">
        <v>193</v>
      </c>
      <c r="C97" s="1" t="s">
        <v>229</v>
      </c>
      <c r="D97" s="1">
        <v>4.0999999999999996</v>
      </c>
      <c r="E97" s="1">
        <v>4.5</v>
      </c>
      <c r="F97" s="1">
        <f t="shared" si="2"/>
        <v>4.3</v>
      </c>
      <c r="G97" s="1">
        <v>4</v>
      </c>
      <c r="H97" s="1" t="s">
        <v>297</v>
      </c>
    </row>
    <row r="98" spans="2:8" x14ac:dyDescent="0.2">
      <c r="B98" s="60">
        <v>194</v>
      </c>
      <c r="C98" s="1" t="s">
        <v>290</v>
      </c>
      <c r="D98" s="1">
        <v>9.8000000000000007</v>
      </c>
      <c r="E98" s="1">
        <v>7.1</v>
      </c>
      <c r="F98" s="1">
        <f t="shared" si="2"/>
        <v>8.4499999999999993</v>
      </c>
      <c r="G98" s="1">
        <v>3</v>
      </c>
      <c r="H98" s="1" t="s">
        <v>7</v>
      </c>
    </row>
    <row r="99" spans="2:8" x14ac:dyDescent="0.2">
      <c r="B99" s="60">
        <v>195</v>
      </c>
      <c r="C99" s="1" t="s">
        <v>189</v>
      </c>
      <c r="D99" s="1">
        <v>5.5</v>
      </c>
      <c r="E99" s="1">
        <v>7.9</v>
      </c>
      <c r="F99" s="1">
        <f t="shared" si="2"/>
        <v>6.7</v>
      </c>
      <c r="G99" s="1">
        <v>3</v>
      </c>
      <c r="H99" s="1" t="s">
        <v>7</v>
      </c>
    </row>
    <row r="100" spans="2:8" x14ac:dyDescent="0.2">
      <c r="B100" s="60">
        <v>196</v>
      </c>
      <c r="C100" s="1" t="s">
        <v>215</v>
      </c>
      <c r="D100" s="1">
        <v>8.1</v>
      </c>
      <c r="E100" s="1">
        <v>4.5999999999999996</v>
      </c>
      <c r="F100" s="1">
        <f t="shared" ref="F100:F114" si="3">SUMPRODUCT($D$116:$E$116,D100:E100)</f>
        <v>6.35</v>
      </c>
      <c r="G100" s="1">
        <v>3</v>
      </c>
      <c r="H100" s="1" t="s">
        <v>7</v>
      </c>
    </row>
    <row r="101" spans="2:8" x14ac:dyDescent="0.2">
      <c r="B101" s="60">
        <v>197</v>
      </c>
      <c r="C101" s="1" t="s">
        <v>257</v>
      </c>
      <c r="D101" s="1">
        <v>13.3</v>
      </c>
      <c r="E101" s="1">
        <v>5.9</v>
      </c>
      <c r="F101" s="1">
        <f t="shared" si="3"/>
        <v>9.6000000000000014</v>
      </c>
      <c r="G101" s="1">
        <v>3</v>
      </c>
      <c r="H101" s="1" t="s">
        <v>7</v>
      </c>
    </row>
    <row r="102" spans="2:8" x14ac:dyDescent="0.2">
      <c r="B102" s="60">
        <v>198</v>
      </c>
      <c r="C102" s="1" t="s">
        <v>242</v>
      </c>
      <c r="D102" s="1">
        <v>8.1999999999999993</v>
      </c>
      <c r="E102" s="1">
        <v>3.1</v>
      </c>
      <c r="F102" s="1">
        <f t="shared" si="3"/>
        <v>5.6499999999999995</v>
      </c>
      <c r="G102" s="1">
        <v>4</v>
      </c>
      <c r="H102" s="1" t="s">
        <v>297</v>
      </c>
    </row>
    <row r="103" spans="2:8" x14ac:dyDescent="0.2">
      <c r="B103" s="60">
        <v>199</v>
      </c>
      <c r="C103" s="1" t="s">
        <v>249</v>
      </c>
      <c r="D103" s="1">
        <v>1.3</v>
      </c>
      <c r="E103" s="1">
        <v>0.3</v>
      </c>
      <c r="F103" s="1">
        <f t="shared" si="3"/>
        <v>0.8</v>
      </c>
      <c r="G103" s="1">
        <v>5</v>
      </c>
      <c r="H103" s="1" t="s">
        <v>6</v>
      </c>
    </row>
    <row r="104" spans="2:8" x14ac:dyDescent="0.2">
      <c r="B104" s="60">
        <v>200</v>
      </c>
      <c r="C104" s="1" t="s">
        <v>193</v>
      </c>
      <c r="D104" s="1">
        <v>7.3</v>
      </c>
      <c r="E104" s="1">
        <v>6.9</v>
      </c>
      <c r="F104" s="1">
        <f t="shared" si="3"/>
        <v>7.1</v>
      </c>
      <c r="G104" s="1">
        <v>3</v>
      </c>
      <c r="H104" s="1" t="s">
        <v>7</v>
      </c>
    </row>
    <row r="105" spans="2:8" x14ac:dyDescent="0.2">
      <c r="B105" s="60">
        <v>201</v>
      </c>
      <c r="C105" s="1" t="s">
        <v>293</v>
      </c>
      <c r="D105" s="1">
        <v>0</v>
      </c>
      <c r="E105" s="1">
        <v>-1.4</v>
      </c>
      <c r="F105" s="1">
        <f t="shared" si="3"/>
        <v>-0.7</v>
      </c>
      <c r="G105" s="1">
        <v>5</v>
      </c>
      <c r="H105" s="1" t="s">
        <v>6</v>
      </c>
    </row>
    <row r="106" spans="2:8" x14ac:dyDescent="0.2">
      <c r="B106" s="60">
        <v>202</v>
      </c>
      <c r="C106" s="1" t="s">
        <v>202</v>
      </c>
      <c r="D106" s="1">
        <v>11.1</v>
      </c>
      <c r="E106" s="1">
        <v>9.5</v>
      </c>
      <c r="F106" s="1">
        <f t="shared" si="3"/>
        <v>10.3</v>
      </c>
      <c r="G106" s="1">
        <v>2</v>
      </c>
      <c r="H106" s="1" t="s">
        <v>8</v>
      </c>
    </row>
    <row r="107" spans="2:8" x14ac:dyDescent="0.2">
      <c r="B107" s="60">
        <v>203</v>
      </c>
      <c r="C107" s="1" t="s">
        <v>252</v>
      </c>
      <c r="D107" s="1">
        <v>11</v>
      </c>
      <c r="E107" s="1">
        <v>3.3</v>
      </c>
      <c r="F107" s="1">
        <f t="shared" si="3"/>
        <v>7.15</v>
      </c>
      <c r="G107" s="1">
        <v>3</v>
      </c>
      <c r="H107" s="1" t="s">
        <v>7</v>
      </c>
    </row>
    <row r="108" spans="2:8" x14ac:dyDescent="0.2">
      <c r="B108" s="60">
        <v>204</v>
      </c>
      <c r="C108" s="1" t="s">
        <v>213</v>
      </c>
      <c r="D108" s="1">
        <v>15.4</v>
      </c>
      <c r="E108" s="1">
        <v>9.8000000000000007</v>
      </c>
      <c r="F108" s="1">
        <f t="shared" si="3"/>
        <v>12.600000000000001</v>
      </c>
      <c r="G108" s="1">
        <v>2</v>
      </c>
      <c r="H108" s="1" t="s">
        <v>8</v>
      </c>
    </row>
    <row r="109" spans="2:8" x14ac:dyDescent="0.2">
      <c r="B109" s="60">
        <v>205</v>
      </c>
      <c r="C109" s="1" t="s">
        <v>204</v>
      </c>
      <c r="D109" s="1">
        <v>13.6</v>
      </c>
      <c r="E109" s="1">
        <v>7</v>
      </c>
      <c r="F109" s="1">
        <f t="shared" si="3"/>
        <v>10.3</v>
      </c>
      <c r="G109" s="1">
        <v>2</v>
      </c>
      <c r="H109" s="1" t="s">
        <v>8</v>
      </c>
    </row>
    <row r="110" spans="2:8" x14ac:dyDescent="0.2">
      <c r="B110" s="60">
        <v>206</v>
      </c>
      <c r="C110" s="1" t="s">
        <v>279</v>
      </c>
      <c r="D110" s="1">
        <v>0</v>
      </c>
      <c r="E110" s="1">
        <v>-2.4</v>
      </c>
      <c r="F110" s="1">
        <f t="shared" si="3"/>
        <v>-1.2</v>
      </c>
      <c r="G110" s="1">
        <v>5</v>
      </c>
      <c r="H110" s="1" t="s">
        <v>6</v>
      </c>
    </row>
    <row r="111" spans="2:8" x14ac:dyDescent="0.2">
      <c r="B111" s="60">
        <v>207</v>
      </c>
      <c r="C111" s="1" t="s">
        <v>209</v>
      </c>
      <c r="D111" s="1">
        <v>16.7</v>
      </c>
      <c r="E111" s="1">
        <v>2.2999999999999998</v>
      </c>
      <c r="F111" s="1">
        <f t="shared" si="3"/>
        <v>9.5</v>
      </c>
      <c r="G111" s="1">
        <v>3</v>
      </c>
      <c r="H111" s="1" t="s">
        <v>7</v>
      </c>
    </row>
    <row r="112" spans="2:8" x14ac:dyDescent="0.2">
      <c r="B112" s="60">
        <v>208</v>
      </c>
      <c r="C112" s="1" t="s">
        <v>233</v>
      </c>
      <c r="D112" s="1">
        <v>10.1</v>
      </c>
      <c r="E112" s="1">
        <v>6.9</v>
      </c>
      <c r="F112" s="1">
        <f t="shared" si="3"/>
        <v>8.5</v>
      </c>
      <c r="G112" s="1">
        <v>3</v>
      </c>
      <c r="H112" s="1" t="s">
        <v>7</v>
      </c>
    </row>
    <row r="113" spans="2:8" x14ac:dyDescent="0.2">
      <c r="B113" s="60">
        <v>209</v>
      </c>
      <c r="C113" s="1" t="s">
        <v>287</v>
      </c>
      <c r="D113" s="1">
        <v>7.2</v>
      </c>
      <c r="E113" s="1">
        <v>10.3</v>
      </c>
      <c r="F113" s="1">
        <f t="shared" si="3"/>
        <v>8.75</v>
      </c>
      <c r="G113" s="1">
        <v>3</v>
      </c>
      <c r="H113" s="1" t="s">
        <v>7</v>
      </c>
    </row>
    <row r="114" spans="2:8" x14ac:dyDescent="0.2">
      <c r="B114" s="60">
        <v>210</v>
      </c>
      <c r="C114" s="1" t="s">
        <v>270</v>
      </c>
      <c r="D114" s="1">
        <v>12.8</v>
      </c>
      <c r="E114" s="1">
        <v>13</v>
      </c>
      <c r="F114" s="1">
        <f t="shared" si="3"/>
        <v>12.9</v>
      </c>
      <c r="G114" s="1">
        <v>2</v>
      </c>
      <c r="H114" s="1" t="s">
        <v>8</v>
      </c>
    </row>
    <row r="115" spans="2:8" x14ac:dyDescent="0.2">
      <c r="B115" s="31"/>
    </row>
    <row r="116" spans="2:8" s="31" customFormat="1" x14ac:dyDescent="0.2">
      <c r="C116" s="31" t="s">
        <v>294</v>
      </c>
      <c r="D116" s="40">
        <v>0.5</v>
      </c>
      <c r="E116" s="40">
        <v>0.5</v>
      </c>
    </row>
    <row r="117" spans="2:8" s="31" customFormat="1" x14ac:dyDescent="0.2">
      <c r="E117" s="40"/>
      <c r="F117" s="40"/>
    </row>
    <row r="118" spans="2:8" s="31" customFormat="1" x14ac:dyDescent="0.2">
      <c r="C118" s="31" t="s">
        <v>164</v>
      </c>
      <c r="D118" s="31" t="s">
        <v>295</v>
      </c>
    </row>
    <row r="119" spans="2:8" s="31" customFormat="1" ht="15" x14ac:dyDescent="0.25">
      <c r="D119" s="84" t="s">
        <v>296</v>
      </c>
    </row>
    <row r="120" spans="2:8" s="31" customFormat="1" x14ac:dyDescent="0.2">
      <c r="D120" s="31" t="s">
        <v>177</v>
      </c>
    </row>
    <row r="121" spans="2:8" s="31" customFormat="1" x14ac:dyDescent="0.2">
      <c r="B121" s="1"/>
    </row>
  </sheetData>
  <sheetProtection selectLockedCells="1"/>
  <sortState ref="B4:H114">
    <sortCondition ref="C4:C114"/>
  </sortState>
  <hyperlinks>
    <hyperlink ref="D119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9" tint="0.39997558519241921"/>
  </sheetPr>
  <dimension ref="A1:D17"/>
  <sheetViews>
    <sheetView workbookViewId="0">
      <selection activeCell="F12" sqref="F12"/>
    </sheetView>
  </sheetViews>
  <sheetFormatPr defaultColWidth="9.140625" defaultRowHeight="12.75" x14ac:dyDescent="0.2"/>
  <cols>
    <col min="1" max="1" width="4" style="1" customWidth="1"/>
    <col min="2" max="2" width="61" style="1" bestFit="1" customWidth="1"/>
    <col min="3" max="3" width="15.140625" style="1" customWidth="1"/>
    <col min="4" max="16384" width="9.140625" style="1"/>
  </cols>
  <sheetData>
    <row r="1" spans="1:4" s="66" customFormat="1" x14ac:dyDescent="0.2">
      <c r="A1" s="67" t="s">
        <v>456</v>
      </c>
      <c r="B1" s="68"/>
      <c r="C1" s="68"/>
      <c r="D1" s="60"/>
    </row>
    <row r="2" spans="1:4" s="66" customFormat="1" x14ac:dyDescent="0.2"/>
    <row r="3" spans="1:4" ht="38.25" x14ac:dyDescent="0.2">
      <c r="B3" s="23" t="s">
        <v>332</v>
      </c>
      <c r="C3" s="80" t="s">
        <v>331</v>
      </c>
    </row>
    <row r="4" spans="1:4" x14ac:dyDescent="0.2">
      <c r="B4" s="9" t="s">
        <v>334</v>
      </c>
      <c r="C4" s="50" t="e">
        <f>IF(#REF!="Automatic disqualification",1,"")</f>
        <v>#REF!</v>
      </c>
    </row>
    <row r="5" spans="1:4" x14ac:dyDescent="0.2">
      <c r="B5" s="9" t="s">
        <v>621</v>
      </c>
      <c r="C5" s="50" t="e">
        <f>IF(#REF!="Automatic disqualification",1,"")</f>
        <v>#REF!</v>
      </c>
    </row>
    <row r="6" spans="1:4" x14ac:dyDescent="0.2">
      <c r="B6" s="9" t="s">
        <v>333</v>
      </c>
      <c r="C6" s="50" t="e">
        <f>IF(#REF!="Automatic disqualification",1,"")</f>
        <v>#REF!</v>
      </c>
    </row>
    <row r="7" spans="1:4" x14ac:dyDescent="0.2">
      <c r="B7" s="9" t="s">
        <v>338</v>
      </c>
      <c r="C7" s="50" t="e">
        <f>IF(#REF!="Automatic disqualification",1,"")</f>
        <v>#REF!</v>
      </c>
    </row>
    <row r="8" spans="1:4" x14ac:dyDescent="0.2">
      <c r="B8" s="9" t="s">
        <v>1009</v>
      </c>
      <c r="C8" s="50" t="e">
        <f>IF(#REF!="Automatic disqualification",1,"")</f>
        <v>#REF!</v>
      </c>
    </row>
    <row r="9" spans="1:4" x14ac:dyDescent="0.2">
      <c r="B9" s="9" t="s">
        <v>335</v>
      </c>
      <c r="C9" s="50" t="e">
        <f>IF(#REF!="Automatic disqualification",1,"")</f>
        <v>#REF!</v>
      </c>
    </row>
    <row r="10" spans="1:4" s="66" customFormat="1" x14ac:dyDescent="0.2">
      <c r="B10" s="9" t="s">
        <v>1011</v>
      </c>
      <c r="C10" s="144" t="e">
        <f>IF(#REF!="Automatic disqualification",1,"")</f>
        <v>#REF!</v>
      </c>
    </row>
    <row r="11" spans="1:4" s="66" customFormat="1" x14ac:dyDescent="0.2">
      <c r="B11" s="9" t="s">
        <v>616</v>
      </c>
      <c r="C11" s="144" t="e">
        <f>IF(#REF!="Automatic disqualification",1,"")</f>
        <v>#REF!</v>
      </c>
    </row>
    <row r="12" spans="1:4" x14ac:dyDescent="0.2">
      <c r="B12" s="9" t="s">
        <v>1010</v>
      </c>
      <c r="C12" s="50" t="e">
        <f>IF(#REF!="Automatic disqualification",1,"")</f>
        <v>#REF!</v>
      </c>
    </row>
    <row r="13" spans="1:4" s="66" customFormat="1" x14ac:dyDescent="0.2">
      <c r="B13" s="9" t="s">
        <v>620</v>
      </c>
      <c r="C13" s="85" t="e">
        <f>IF(#REF!="-","1","")</f>
        <v>#REF!</v>
      </c>
    </row>
    <row r="14" spans="1:4" s="66" customFormat="1" x14ac:dyDescent="0.2">
      <c r="B14" s="9" t="s">
        <v>617</v>
      </c>
      <c r="C14" s="85" t="e">
        <f>IF(AND(#REF!="High",#REF!&lt;60),"1","")</f>
        <v>#REF!</v>
      </c>
    </row>
    <row r="15" spans="1:4" s="66" customFormat="1" x14ac:dyDescent="0.2">
      <c r="B15" s="9" t="s">
        <v>618</v>
      </c>
      <c r="C15" s="85" t="e">
        <f>IF(AND(#REF!="Medium",#REF!&lt;60),"1","")</f>
        <v>#REF!</v>
      </c>
    </row>
    <row r="16" spans="1:4" s="66" customFormat="1" x14ac:dyDescent="0.2">
      <c r="B16" s="9" t="s">
        <v>619</v>
      </c>
      <c r="C16" s="85" t="e">
        <f>IF(AND(#REF!="Low",#REF!&lt;40),"1","")</f>
        <v>#REF!</v>
      </c>
    </row>
    <row r="17" spans="3:3" x14ac:dyDescent="0.2">
      <c r="C17" s="64" t="e">
        <f>SUM(C4:C16)</f>
        <v>#REF!</v>
      </c>
    </row>
  </sheetData>
  <sheetProtection selectLockedCell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 tint="0.39997558519241921"/>
    <pageSetUpPr fitToPage="1"/>
  </sheetPr>
  <dimension ref="A1:L82"/>
  <sheetViews>
    <sheetView showGridLines="0" zoomScaleNormal="100" workbookViewId="0">
      <pane xSplit="2" ySplit="1" topLeftCell="C2" activePane="bottomRight" state="frozen"/>
      <selection activeCell="B67" sqref="B67"/>
      <selection pane="topRight" activeCell="B67" sqref="B67"/>
      <selection pane="bottomLeft" activeCell="B67" sqref="B67"/>
      <selection pane="bottomRight" sqref="A1:B1"/>
    </sheetView>
  </sheetViews>
  <sheetFormatPr defaultColWidth="9.140625" defaultRowHeight="12.75" x14ac:dyDescent="0.2"/>
  <cols>
    <col min="1" max="1" width="9.140625" style="35"/>
    <col min="2" max="2" width="77.85546875" style="35" bestFit="1" customWidth="1"/>
    <col min="3" max="4" width="11.7109375" style="35" customWidth="1"/>
    <col min="5" max="5" width="16.28515625" style="35" customWidth="1"/>
    <col min="6" max="9" width="11.7109375" style="35" customWidth="1"/>
    <col min="10" max="10" width="9.140625" style="90"/>
    <col min="11" max="11" width="11.7109375" style="35" customWidth="1"/>
    <col min="12" max="16384" width="9.140625" style="35"/>
  </cols>
  <sheetData>
    <row r="1" spans="1:12" x14ac:dyDescent="0.2">
      <c r="A1" s="198" t="s">
        <v>999</v>
      </c>
      <c r="B1" s="199"/>
      <c r="C1" s="193" t="s">
        <v>489</v>
      </c>
      <c r="D1" s="194"/>
      <c r="E1" s="195"/>
      <c r="F1" s="193" t="s">
        <v>488</v>
      </c>
      <c r="G1" s="195"/>
      <c r="H1" s="193" t="s">
        <v>487</v>
      </c>
      <c r="I1" s="195"/>
    </row>
    <row r="2" spans="1:12" ht="40.5" customHeight="1" x14ac:dyDescent="0.2">
      <c r="A2" s="196" t="s">
        <v>486</v>
      </c>
      <c r="B2" s="197"/>
      <c r="C2" s="123" t="s">
        <v>485</v>
      </c>
      <c r="D2" s="124" t="s">
        <v>484</v>
      </c>
      <c r="E2" s="122" t="s">
        <v>483</v>
      </c>
      <c r="F2" s="123" t="s">
        <v>482</v>
      </c>
      <c r="G2" s="122" t="s">
        <v>481</v>
      </c>
      <c r="H2" s="123" t="s">
        <v>170</v>
      </c>
      <c r="I2" s="122" t="s">
        <v>480</v>
      </c>
      <c r="J2" s="193" t="s">
        <v>479</v>
      </c>
      <c r="K2" s="195"/>
    </row>
    <row r="3" spans="1:12" x14ac:dyDescent="0.2">
      <c r="A3" s="121" t="s">
        <v>478</v>
      </c>
      <c r="B3" s="120" t="s">
        <v>342</v>
      </c>
      <c r="C3" s="119">
        <v>0.15</v>
      </c>
      <c r="D3" s="118">
        <v>0.1</v>
      </c>
      <c r="E3" s="116">
        <v>0.15</v>
      </c>
      <c r="F3" s="117">
        <v>0.05</v>
      </c>
      <c r="G3" s="116">
        <v>0.05</v>
      </c>
      <c r="H3" s="117">
        <v>0.4</v>
      </c>
      <c r="I3" s="116">
        <v>0.1</v>
      </c>
      <c r="J3" s="115" t="s">
        <v>7</v>
      </c>
      <c r="K3" s="114" t="s">
        <v>350</v>
      </c>
      <c r="L3" s="35" t="b">
        <f>+SUM(C3:I3)=1</f>
        <v>1</v>
      </c>
    </row>
    <row r="4" spans="1:12" x14ac:dyDescent="0.2">
      <c r="A4" s="113" t="s">
        <v>353</v>
      </c>
      <c r="B4" s="112" t="s">
        <v>354</v>
      </c>
      <c r="C4" s="110">
        <v>4</v>
      </c>
      <c r="D4" s="111">
        <v>4</v>
      </c>
      <c r="E4" s="109">
        <v>4</v>
      </c>
      <c r="F4" s="110">
        <v>2</v>
      </c>
      <c r="G4" s="109">
        <v>2</v>
      </c>
      <c r="H4" s="110">
        <v>5</v>
      </c>
      <c r="I4" s="109">
        <v>4</v>
      </c>
      <c r="J4" s="108">
        <f t="shared" ref="J4:J35" si="0">+SUMPRODUCT(C3:I3,C4:I4)</f>
        <v>4.2</v>
      </c>
      <c r="K4" s="107" t="s">
        <v>948</v>
      </c>
    </row>
    <row r="5" spans="1:12" x14ac:dyDescent="0.2">
      <c r="A5" s="104" t="s">
        <v>355</v>
      </c>
      <c r="B5" s="103" t="s">
        <v>356</v>
      </c>
      <c r="C5" s="101">
        <v>0</v>
      </c>
      <c r="D5" s="102">
        <v>0</v>
      </c>
      <c r="E5" s="100">
        <v>0</v>
      </c>
      <c r="F5" s="101">
        <v>0</v>
      </c>
      <c r="G5" s="100">
        <v>0</v>
      </c>
      <c r="H5" s="101">
        <v>0</v>
      </c>
      <c r="I5" s="100">
        <v>0</v>
      </c>
      <c r="J5" s="106">
        <f t="shared" si="0"/>
        <v>0</v>
      </c>
      <c r="K5" s="98" t="s">
        <v>949</v>
      </c>
    </row>
    <row r="6" spans="1:12" x14ac:dyDescent="0.2">
      <c r="A6" s="104" t="s">
        <v>357</v>
      </c>
      <c r="B6" s="103" t="s">
        <v>358</v>
      </c>
      <c r="C6" s="101">
        <v>0</v>
      </c>
      <c r="D6" s="102">
        <v>0</v>
      </c>
      <c r="E6" s="100">
        <v>0</v>
      </c>
      <c r="F6" s="101">
        <v>0</v>
      </c>
      <c r="G6" s="100">
        <v>0</v>
      </c>
      <c r="H6" s="101">
        <v>0</v>
      </c>
      <c r="I6" s="100">
        <v>0</v>
      </c>
      <c r="J6" s="106">
        <f t="shared" si="0"/>
        <v>0</v>
      </c>
      <c r="K6" s="98" t="s">
        <v>949</v>
      </c>
    </row>
    <row r="7" spans="1:12" x14ac:dyDescent="0.2">
      <c r="A7" s="104" t="s">
        <v>359</v>
      </c>
      <c r="B7" s="103" t="s">
        <v>360</v>
      </c>
      <c r="C7" s="101">
        <v>0</v>
      </c>
      <c r="D7" s="102">
        <v>0</v>
      </c>
      <c r="E7" s="100">
        <v>0</v>
      </c>
      <c r="F7" s="101">
        <v>0</v>
      </c>
      <c r="G7" s="100">
        <v>0</v>
      </c>
      <c r="H7" s="101">
        <v>0</v>
      </c>
      <c r="I7" s="100">
        <v>0</v>
      </c>
      <c r="J7" s="106">
        <f t="shared" si="0"/>
        <v>0</v>
      </c>
      <c r="K7" s="98" t="s">
        <v>949</v>
      </c>
    </row>
    <row r="8" spans="1:12" x14ac:dyDescent="0.2">
      <c r="A8" s="104" t="s">
        <v>362</v>
      </c>
      <c r="B8" s="103" t="s">
        <v>363</v>
      </c>
      <c r="C8" s="101">
        <v>0</v>
      </c>
      <c r="D8" s="102">
        <v>0</v>
      </c>
      <c r="E8" s="100">
        <v>0</v>
      </c>
      <c r="F8" s="101">
        <v>0</v>
      </c>
      <c r="G8" s="100">
        <v>0</v>
      </c>
      <c r="H8" s="101">
        <v>0</v>
      </c>
      <c r="I8" s="100">
        <v>0</v>
      </c>
      <c r="J8" s="106">
        <f t="shared" si="0"/>
        <v>0</v>
      </c>
      <c r="K8" s="98" t="s">
        <v>949</v>
      </c>
    </row>
    <row r="9" spans="1:12" x14ac:dyDescent="0.2">
      <c r="A9" s="104" t="s">
        <v>364</v>
      </c>
      <c r="B9" s="103" t="s">
        <v>365</v>
      </c>
      <c r="C9" s="101">
        <v>0</v>
      </c>
      <c r="D9" s="102">
        <v>0</v>
      </c>
      <c r="E9" s="100">
        <v>0</v>
      </c>
      <c r="F9" s="101">
        <v>0</v>
      </c>
      <c r="G9" s="100">
        <v>0</v>
      </c>
      <c r="H9" s="101">
        <v>0</v>
      </c>
      <c r="I9" s="100">
        <v>0</v>
      </c>
      <c r="J9" s="106">
        <f t="shared" si="0"/>
        <v>0</v>
      </c>
      <c r="K9" s="98" t="s">
        <v>949</v>
      </c>
    </row>
    <row r="10" spans="1:12" x14ac:dyDescent="0.2">
      <c r="A10" s="104" t="s">
        <v>366</v>
      </c>
      <c r="B10" s="103" t="s">
        <v>367</v>
      </c>
      <c r="C10" s="101">
        <v>0</v>
      </c>
      <c r="D10" s="102">
        <v>0</v>
      </c>
      <c r="E10" s="100">
        <v>0</v>
      </c>
      <c r="F10" s="101">
        <v>0</v>
      </c>
      <c r="G10" s="100">
        <v>0</v>
      </c>
      <c r="H10" s="101">
        <v>0</v>
      </c>
      <c r="I10" s="100">
        <v>0</v>
      </c>
      <c r="J10" s="106">
        <f t="shared" si="0"/>
        <v>0</v>
      </c>
      <c r="K10" s="98" t="s">
        <v>949</v>
      </c>
    </row>
    <row r="11" spans="1:12" x14ac:dyDescent="0.2">
      <c r="A11" s="104">
        <v>3</v>
      </c>
      <c r="B11" s="103" t="s">
        <v>368</v>
      </c>
      <c r="C11" s="101">
        <v>0</v>
      </c>
      <c r="D11" s="102">
        <v>0</v>
      </c>
      <c r="E11" s="100">
        <v>0</v>
      </c>
      <c r="F11" s="101">
        <v>0</v>
      </c>
      <c r="G11" s="100">
        <v>0</v>
      </c>
      <c r="H11" s="101">
        <v>0</v>
      </c>
      <c r="I11" s="100">
        <v>0</v>
      </c>
      <c r="J11" s="106">
        <f t="shared" si="0"/>
        <v>0</v>
      </c>
      <c r="K11" s="98" t="s">
        <v>949</v>
      </c>
    </row>
    <row r="12" spans="1:12" x14ac:dyDescent="0.2">
      <c r="A12" s="104" t="s">
        <v>369</v>
      </c>
      <c r="B12" s="103" t="s">
        <v>370</v>
      </c>
      <c r="C12" s="101">
        <v>0</v>
      </c>
      <c r="D12" s="102">
        <v>0</v>
      </c>
      <c r="E12" s="100">
        <v>0</v>
      </c>
      <c r="F12" s="101">
        <v>0</v>
      </c>
      <c r="G12" s="100">
        <v>0</v>
      </c>
      <c r="H12" s="101">
        <v>0</v>
      </c>
      <c r="I12" s="100">
        <v>0</v>
      </c>
      <c r="J12" s="106">
        <f t="shared" si="0"/>
        <v>0</v>
      </c>
      <c r="K12" s="98" t="s">
        <v>949</v>
      </c>
    </row>
    <row r="13" spans="1:12" x14ac:dyDescent="0.2">
      <c r="A13" s="104" t="s">
        <v>371</v>
      </c>
      <c r="B13" s="103" t="s">
        <v>372</v>
      </c>
      <c r="C13" s="101">
        <v>0</v>
      </c>
      <c r="D13" s="102">
        <v>0</v>
      </c>
      <c r="E13" s="100">
        <v>0</v>
      </c>
      <c r="F13" s="101">
        <v>0</v>
      </c>
      <c r="G13" s="100">
        <v>0</v>
      </c>
      <c r="H13" s="101">
        <v>0</v>
      </c>
      <c r="I13" s="100">
        <v>0</v>
      </c>
      <c r="J13" s="106">
        <f t="shared" si="0"/>
        <v>0</v>
      </c>
      <c r="K13" s="98" t="s">
        <v>949</v>
      </c>
    </row>
    <row r="14" spans="1:12" x14ac:dyDescent="0.2">
      <c r="A14" s="104" t="s">
        <v>373</v>
      </c>
      <c r="B14" s="103" t="s">
        <v>374</v>
      </c>
      <c r="C14" s="101">
        <v>0</v>
      </c>
      <c r="D14" s="102">
        <v>0</v>
      </c>
      <c r="E14" s="100">
        <v>0</v>
      </c>
      <c r="F14" s="101">
        <v>0</v>
      </c>
      <c r="G14" s="100">
        <v>0</v>
      </c>
      <c r="H14" s="101">
        <v>0</v>
      </c>
      <c r="I14" s="100">
        <v>0</v>
      </c>
      <c r="J14" s="106">
        <f t="shared" si="0"/>
        <v>0</v>
      </c>
      <c r="K14" s="98" t="s">
        <v>949</v>
      </c>
    </row>
    <row r="15" spans="1:12" x14ac:dyDescent="0.2">
      <c r="A15" s="104">
        <v>5</v>
      </c>
      <c r="B15" s="103" t="s">
        <v>375</v>
      </c>
      <c r="C15" s="101">
        <v>0</v>
      </c>
      <c r="D15" s="102">
        <v>0</v>
      </c>
      <c r="E15" s="100">
        <v>0</v>
      </c>
      <c r="F15" s="101">
        <v>0</v>
      </c>
      <c r="G15" s="100">
        <v>0</v>
      </c>
      <c r="H15" s="101">
        <v>0</v>
      </c>
      <c r="I15" s="100">
        <v>0</v>
      </c>
      <c r="J15" s="106">
        <f t="shared" si="0"/>
        <v>0</v>
      </c>
      <c r="K15" s="98" t="s">
        <v>949</v>
      </c>
    </row>
    <row r="16" spans="1:12" x14ac:dyDescent="0.2">
      <c r="A16" s="104">
        <v>6</v>
      </c>
      <c r="B16" s="103" t="s">
        <v>376</v>
      </c>
      <c r="C16" s="101">
        <v>0</v>
      </c>
      <c r="D16" s="102">
        <v>0</v>
      </c>
      <c r="E16" s="100">
        <v>0</v>
      </c>
      <c r="F16" s="101">
        <v>0</v>
      </c>
      <c r="G16" s="100">
        <v>0</v>
      </c>
      <c r="H16" s="101">
        <v>0</v>
      </c>
      <c r="I16" s="100">
        <v>0</v>
      </c>
      <c r="J16" s="106">
        <f t="shared" si="0"/>
        <v>0</v>
      </c>
      <c r="K16" s="98" t="s">
        <v>949</v>
      </c>
    </row>
    <row r="17" spans="1:11" x14ac:dyDescent="0.2">
      <c r="A17" s="104">
        <v>7</v>
      </c>
      <c r="B17" s="103" t="s">
        <v>377</v>
      </c>
      <c r="C17" s="101">
        <v>0</v>
      </c>
      <c r="D17" s="102">
        <v>0</v>
      </c>
      <c r="E17" s="100">
        <v>0</v>
      </c>
      <c r="F17" s="101">
        <v>0</v>
      </c>
      <c r="G17" s="100">
        <v>0</v>
      </c>
      <c r="H17" s="101">
        <v>0</v>
      </c>
      <c r="I17" s="100">
        <v>0</v>
      </c>
      <c r="J17" s="106">
        <f t="shared" si="0"/>
        <v>0</v>
      </c>
      <c r="K17" s="98" t="s">
        <v>949</v>
      </c>
    </row>
    <row r="18" spans="1:11" x14ac:dyDescent="0.2">
      <c r="A18" s="104">
        <v>8</v>
      </c>
      <c r="B18" s="103" t="s">
        <v>378</v>
      </c>
      <c r="C18" s="101">
        <v>0</v>
      </c>
      <c r="D18" s="102">
        <v>0</v>
      </c>
      <c r="E18" s="100">
        <v>0</v>
      </c>
      <c r="F18" s="101">
        <v>0</v>
      </c>
      <c r="G18" s="100">
        <v>0</v>
      </c>
      <c r="H18" s="101">
        <v>0</v>
      </c>
      <c r="I18" s="100">
        <v>0</v>
      </c>
      <c r="J18" s="106">
        <f t="shared" si="0"/>
        <v>0</v>
      </c>
      <c r="K18" s="98" t="s">
        <v>949</v>
      </c>
    </row>
    <row r="19" spans="1:11" x14ac:dyDescent="0.2">
      <c r="A19" s="104" t="s">
        <v>379</v>
      </c>
      <c r="B19" s="103" t="s">
        <v>380</v>
      </c>
      <c r="C19" s="101">
        <v>0</v>
      </c>
      <c r="D19" s="102">
        <v>0</v>
      </c>
      <c r="E19" s="100">
        <v>0</v>
      </c>
      <c r="F19" s="101">
        <v>0</v>
      </c>
      <c r="G19" s="100">
        <v>0</v>
      </c>
      <c r="H19" s="101">
        <v>0</v>
      </c>
      <c r="I19" s="100">
        <v>0</v>
      </c>
      <c r="J19" s="106">
        <f t="shared" si="0"/>
        <v>0</v>
      </c>
      <c r="K19" s="98" t="s">
        <v>949</v>
      </c>
    </row>
    <row r="20" spans="1:11" x14ac:dyDescent="0.2">
      <c r="A20" s="104" t="s">
        <v>381</v>
      </c>
      <c r="B20" s="103" t="s">
        <v>382</v>
      </c>
      <c r="C20" s="101">
        <v>0</v>
      </c>
      <c r="D20" s="102">
        <v>0</v>
      </c>
      <c r="E20" s="100">
        <v>0</v>
      </c>
      <c r="F20" s="101">
        <v>0</v>
      </c>
      <c r="G20" s="100">
        <v>0</v>
      </c>
      <c r="H20" s="101">
        <v>0</v>
      </c>
      <c r="I20" s="100">
        <v>0</v>
      </c>
      <c r="J20" s="106">
        <f t="shared" si="0"/>
        <v>0</v>
      </c>
      <c r="K20" s="98" t="s">
        <v>949</v>
      </c>
    </row>
    <row r="21" spans="1:11" x14ac:dyDescent="0.2">
      <c r="A21" s="104">
        <v>10</v>
      </c>
      <c r="B21" s="103" t="s">
        <v>383</v>
      </c>
      <c r="C21" s="101">
        <v>0</v>
      </c>
      <c r="D21" s="102">
        <v>0</v>
      </c>
      <c r="E21" s="100">
        <v>0</v>
      </c>
      <c r="F21" s="101">
        <v>0</v>
      </c>
      <c r="G21" s="100">
        <v>0</v>
      </c>
      <c r="H21" s="101">
        <v>0</v>
      </c>
      <c r="I21" s="100">
        <v>0</v>
      </c>
      <c r="J21" s="106">
        <f t="shared" si="0"/>
        <v>0</v>
      </c>
      <c r="K21" s="98" t="s">
        <v>949</v>
      </c>
    </row>
    <row r="22" spans="1:11" x14ac:dyDescent="0.2">
      <c r="A22" s="104">
        <v>11</v>
      </c>
      <c r="B22" s="103" t="s">
        <v>384</v>
      </c>
      <c r="C22" s="101">
        <v>0</v>
      </c>
      <c r="D22" s="102">
        <v>0</v>
      </c>
      <c r="E22" s="100">
        <v>0</v>
      </c>
      <c r="F22" s="101">
        <v>0</v>
      </c>
      <c r="G22" s="100">
        <v>0</v>
      </c>
      <c r="H22" s="101">
        <v>0</v>
      </c>
      <c r="I22" s="100">
        <v>0</v>
      </c>
      <c r="J22" s="106">
        <f t="shared" si="0"/>
        <v>0</v>
      </c>
      <c r="K22" s="98" t="s">
        <v>949</v>
      </c>
    </row>
    <row r="23" spans="1:11" x14ac:dyDescent="0.2">
      <c r="A23" s="104">
        <v>12</v>
      </c>
      <c r="B23" s="103" t="s">
        <v>385</v>
      </c>
      <c r="C23" s="101">
        <v>0</v>
      </c>
      <c r="D23" s="102">
        <v>0</v>
      </c>
      <c r="E23" s="100">
        <v>0</v>
      </c>
      <c r="F23" s="101">
        <v>0</v>
      </c>
      <c r="G23" s="100">
        <v>0</v>
      </c>
      <c r="H23" s="101">
        <v>0</v>
      </c>
      <c r="I23" s="100">
        <v>0</v>
      </c>
      <c r="J23" s="106">
        <f t="shared" si="0"/>
        <v>0</v>
      </c>
      <c r="K23" s="98" t="s">
        <v>949</v>
      </c>
    </row>
    <row r="24" spans="1:11" x14ac:dyDescent="0.2">
      <c r="A24" s="104">
        <v>13</v>
      </c>
      <c r="B24" s="103" t="s">
        <v>386</v>
      </c>
      <c r="C24" s="101">
        <v>0</v>
      </c>
      <c r="D24" s="102">
        <v>0</v>
      </c>
      <c r="E24" s="100">
        <v>0</v>
      </c>
      <c r="F24" s="101">
        <v>0</v>
      </c>
      <c r="G24" s="100">
        <v>0</v>
      </c>
      <c r="H24" s="101">
        <v>0</v>
      </c>
      <c r="I24" s="100">
        <v>0</v>
      </c>
      <c r="J24" s="106">
        <f t="shared" si="0"/>
        <v>0</v>
      </c>
      <c r="K24" s="98" t="s">
        <v>949</v>
      </c>
    </row>
    <row r="25" spans="1:11" x14ac:dyDescent="0.2">
      <c r="A25" s="104">
        <v>14</v>
      </c>
      <c r="B25" s="103" t="s">
        <v>387</v>
      </c>
      <c r="C25" s="101">
        <v>0</v>
      </c>
      <c r="D25" s="102">
        <v>0</v>
      </c>
      <c r="E25" s="100">
        <v>0</v>
      </c>
      <c r="F25" s="101">
        <v>0</v>
      </c>
      <c r="G25" s="100">
        <v>0</v>
      </c>
      <c r="H25" s="101">
        <v>0</v>
      </c>
      <c r="I25" s="100">
        <v>0</v>
      </c>
      <c r="J25" s="106">
        <f t="shared" si="0"/>
        <v>0</v>
      </c>
      <c r="K25" s="98" t="s">
        <v>949</v>
      </c>
    </row>
    <row r="26" spans="1:11" x14ac:dyDescent="0.2">
      <c r="A26" s="104" t="s">
        <v>388</v>
      </c>
      <c r="B26" s="103" t="s">
        <v>389</v>
      </c>
      <c r="C26" s="101">
        <v>0</v>
      </c>
      <c r="D26" s="102">
        <v>0</v>
      </c>
      <c r="E26" s="100">
        <v>0</v>
      </c>
      <c r="F26" s="101">
        <v>0</v>
      </c>
      <c r="G26" s="100">
        <v>0</v>
      </c>
      <c r="H26" s="101">
        <v>0</v>
      </c>
      <c r="I26" s="100">
        <v>0</v>
      </c>
      <c r="J26" s="106">
        <f t="shared" si="0"/>
        <v>0</v>
      </c>
      <c r="K26" s="98" t="s">
        <v>949</v>
      </c>
    </row>
    <row r="27" spans="1:11" x14ac:dyDescent="0.2">
      <c r="A27" s="104" t="s">
        <v>390</v>
      </c>
      <c r="B27" s="103" t="s">
        <v>391</v>
      </c>
      <c r="C27" s="101">
        <v>0</v>
      </c>
      <c r="D27" s="102">
        <v>0</v>
      </c>
      <c r="E27" s="100">
        <v>0</v>
      </c>
      <c r="F27" s="101">
        <v>0</v>
      </c>
      <c r="G27" s="100">
        <v>0</v>
      </c>
      <c r="H27" s="101">
        <v>0</v>
      </c>
      <c r="I27" s="100">
        <v>0</v>
      </c>
      <c r="J27" s="106">
        <f t="shared" si="0"/>
        <v>0</v>
      </c>
      <c r="K27" s="98" t="s">
        <v>949</v>
      </c>
    </row>
    <row r="28" spans="1:11" x14ac:dyDescent="0.2">
      <c r="A28" s="104" t="s">
        <v>392</v>
      </c>
      <c r="B28" s="103" t="s">
        <v>393</v>
      </c>
      <c r="C28" s="101">
        <v>0</v>
      </c>
      <c r="D28" s="102">
        <v>0</v>
      </c>
      <c r="E28" s="100">
        <v>0</v>
      </c>
      <c r="F28" s="101">
        <v>0</v>
      </c>
      <c r="G28" s="100">
        <v>0</v>
      </c>
      <c r="H28" s="101">
        <v>0</v>
      </c>
      <c r="I28" s="100">
        <v>0</v>
      </c>
      <c r="J28" s="106">
        <f t="shared" si="0"/>
        <v>0</v>
      </c>
      <c r="K28" s="98" t="s">
        <v>949</v>
      </c>
    </row>
    <row r="29" spans="1:11" x14ac:dyDescent="0.2">
      <c r="A29" s="104">
        <v>16</v>
      </c>
      <c r="B29" s="103" t="s">
        <v>394</v>
      </c>
      <c r="C29" s="101">
        <v>0</v>
      </c>
      <c r="D29" s="102">
        <v>0</v>
      </c>
      <c r="E29" s="100">
        <v>0</v>
      </c>
      <c r="F29" s="101">
        <v>0</v>
      </c>
      <c r="G29" s="100">
        <v>0</v>
      </c>
      <c r="H29" s="101">
        <v>0</v>
      </c>
      <c r="I29" s="100">
        <v>0</v>
      </c>
      <c r="J29" s="106">
        <f t="shared" si="0"/>
        <v>0</v>
      </c>
      <c r="K29" s="98" t="s">
        <v>949</v>
      </c>
    </row>
    <row r="30" spans="1:11" x14ac:dyDescent="0.2">
      <c r="A30" s="104">
        <v>17</v>
      </c>
      <c r="B30" s="103" t="s">
        <v>395</v>
      </c>
      <c r="C30" s="101">
        <v>0</v>
      </c>
      <c r="D30" s="102">
        <v>0</v>
      </c>
      <c r="E30" s="100">
        <v>0</v>
      </c>
      <c r="F30" s="101">
        <v>0</v>
      </c>
      <c r="G30" s="100">
        <v>0</v>
      </c>
      <c r="H30" s="101">
        <v>0</v>
      </c>
      <c r="I30" s="100">
        <v>0</v>
      </c>
      <c r="J30" s="106">
        <f t="shared" si="0"/>
        <v>0</v>
      </c>
      <c r="K30" s="98" t="s">
        <v>949</v>
      </c>
    </row>
    <row r="31" spans="1:11" x14ac:dyDescent="0.2">
      <c r="A31" s="104">
        <v>18</v>
      </c>
      <c r="B31" s="103" t="s">
        <v>396</v>
      </c>
      <c r="C31" s="101">
        <v>0</v>
      </c>
      <c r="D31" s="102">
        <v>0</v>
      </c>
      <c r="E31" s="100">
        <v>0</v>
      </c>
      <c r="F31" s="101">
        <v>0</v>
      </c>
      <c r="G31" s="100">
        <v>0</v>
      </c>
      <c r="H31" s="101">
        <v>0</v>
      </c>
      <c r="I31" s="100">
        <v>0</v>
      </c>
      <c r="J31" s="106">
        <f t="shared" si="0"/>
        <v>0</v>
      </c>
      <c r="K31" s="98" t="s">
        <v>949</v>
      </c>
    </row>
    <row r="32" spans="1:11" x14ac:dyDescent="0.2">
      <c r="A32" s="104">
        <v>19</v>
      </c>
      <c r="B32" s="103" t="s">
        <v>397</v>
      </c>
      <c r="C32" s="101">
        <v>0</v>
      </c>
      <c r="D32" s="102">
        <v>0</v>
      </c>
      <c r="E32" s="100">
        <v>0</v>
      </c>
      <c r="F32" s="101">
        <v>0</v>
      </c>
      <c r="G32" s="100">
        <v>0</v>
      </c>
      <c r="H32" s="101">
        <v>0</v>
      </c>
      <c r="I32" s="100">
        <v>0</v>
      </c>
      <c r="J32" s="106">
        <f t="shared" si="0"/>
        <v>0</v>
      </c>
      <c r="K32" s="98" t="s">
        <v>949</v>
      </c>
    </row>
    <row r="33" spans="1:11" x14ac:dyDescent="0.2">
      <c r="A33" s="104">
        <v>20</v>
      </c>
      <c r="B33" s="103" t="s">
        <v>398</v>
      </c>
      <c r="C33" s="101">
        <v>0</v>
      </c>
      <c r="D33" s="102">
        <v>0</v>
      </c>
      <c r="E33" s="100">
        <v>0</v>
      </c>
      <c r="F33" s="101">
        <v>0</v>
      </c>
      <c r="G33" s="100">
        <v>0</v>
      </c>
      <c r="H33" s="101">
        <v>0</v>
      </c>
      <c r="I33" s="100">
        <v>0</v>
      </c>
      <c r="J33" s="106">
        <f t="shared" si="0"/>
        <v>0</v>
      </c>
      <c r="K33" s="98" t="s">
        <v>949</v>
      </c>
    </row>
    <row r="34" spans="1:11" x14ac:dyDescent="0.2">
      <c r="A34" s="104">
        <v>21</v>
      </c>
      <c r="B34" s="103" t="s">
        <v>399</v>
      </c>
      <c r="C34" s="101">
        <v>0</v>
      </c>
      <c r="D34" s="102">
        <v>0</v>
      </c>
      <c r="E34" s="100">
        <v>0</v>
      </c>
      <c r="F34" s="101">
        <v>0</v>
      </c>
      <c r="G34" s="100">
        <v>0</v>
      </c>
      <c r="H34" s="101">
        <v>0</v>
      </c>
      <c r="I34" s="100">
        <v>0</v>
      </c>
      <c r="J34" s="106">
        <f t="shared" si="0"/>
        <v>0</v>
      </c>
      <c r="K34" s="98" t="s">
        <v>949</v>
      </c>
    </row>
    <row r="35" spans="1:11" x14ac:dyDescent="0.2">
      <c r="A35" s="104">
        <v>22</v>
      </c>
      <c r="B35" s="103" t="s">
        <v>477</v>
      </c>
      <c r="C35" s="101">
        <v>0</v>
      </c>
      <c r="D35" s="102">
        <v>0</v>
      </c>
      <c r="E35" s="100">
        <v>0</v>
      </c>
      <c r="F35" s="101">
        <v>0</v>
      </c>
      <c r="G35" s="100">
        <v>0</v>
      </c>
      <c r="H35" s="101">
        <v>0</v>
      </c>
      <c r="I35" s="100">
        <v>0</v>
      </c>
      <c r="J35" s="106">
        <f t="shared" si="0"/>
        <v>0</v>
      </c>
      <c r="K35" s="98" t="s">
        <v>949</v>
      </c>
    </row>
    <row r="36" spans="1:11" x14ac:dyDescent="0.2">
      <c r="A36" s="104">
        <v>23</v>
      </c>
      <c r="B36" s="103" t="s">
        <v>401</v>
      </c>
      <c r="C36" s="101">
        <v>0</v>
      </c>
      <c r="D36" s="102">
        <v>0</v>
      </c>
      <c r="E36" s="100">
        <v>0</v>
      </c>
      <c r="F36" s="101">
        <v>0</v>
      </c>
      <c r="G36" s="100">
        <v>0</v>
      </c>
      <c r="H36" s="101">
        <v>0</v>
      </c>
      <c r="I36" s="100">
        <v>0</v>
      </c>
      <c r="J36" s="106">
        <f t="shared" ref="J36:J67" si="1">+SUMPRODUCT(C35:I35,C36:I36)</f>
        <v>0</v>
      </c>
      <c r="K36" s="98" t="s">
        <v>949</v>
      </c>
    </row>
    <row r="37" spans="1:11" x14ac:dyDescent="0.2">
      <c r="A37" s="104">
        <v>24</v>
      </c>
      <c r="B37" s="103" t="s">
        <v>402</v>
      </c>
      <c r="C37" s="101">
        <v>0</v>
      </c>
      <c r="D37" s="102">
        <v>0</v>
      </c>
      <c r="E37" s="100">
        <v>0</v>
      </c>
      <c r="F37" s="101">
        <v>0</v>
      </c>
      <c r="G37" s="100">
        <v>0</v>
      </c>
      <c r="H37" s="101">
        <v>0</v>
      </c>
      <c r="I37" s="100">
        <v>0</v>
      </c>
      <c r="J37" s="106">
        <f t="shared" si="1"/>
        <v>0</v>
      </c>
      <c r="K37" s="98" t="s">
        <v>949</v>
      </c>
    </row>
    <row r="38" spans="1:11" x14ac:dyDescent="0.2">
      <c r="A38" s="104">
        <v>25</v>
      </c>
      <c r="B38" s="103" t="s">
        <v>403</v>
      </c>
      <c r="C38" s="101">
        <v>0</v>
      </c>
      <c r="D38" s="102">
        <v>0</v>
      </c>
      <c r="E38" s="100">
        <v>0</v>
      </c>
      <c r="F38" s="101">
        <v>0</v>
      </c>
      <c r="G38" s="100">
        <v>0</v>
      </c>
      <c r="H38" s="101">
        <v>0</v>
      </c>
      <c r="I38" s="100">
        <v>0</v>
      </c>
      <c r="J38" s="106">
        <f t="shared" si="1"/>
        <v>0</v>
      </c>
      <c r="K38" s="98" t="s">
        <v>949</v>
      </c>
    </row>
    <row r="39" spans="1:11" x14ac:dyDescent="0.2">
      <c r="A39" s="104">
        <v>26</v>
      </c>
      <c r="B39" s="103" t="s">
        <v>404</v>
      </c>
      <c r="C39" s="101">
        <v>0</v>
      </c>
      <c r="D39" s="102">
        <v>0</v>
      </c>
      <c r="E39" s="100">
        <v>0</v>
      </c>
      <c r="F39" s="101">
        <v>0</v>
      </c>
      <c r="G39" s="100">
        <v>0</v>
      </c>
      <c r="H39" s="101">
        <v>0</v>
      </c>
      <c r="I39" s="100">
        <v>0</v>
      </c>
      <c r="J39" s="106">
        <f t="shared" si="1"/>
        <v>0</v>
      </c>
      <c r="K39" s="98" t="s">
        <v>949</v>
      </c>
    </row>
    <row r="40" spans="1:11" x14ac:dyDescent="0.2">
      <c r="A40" s="104">
        <v>27</v>
      </c>
      <c r="B40" s="103" t="s">
        <v>405</v>
      </c>
      <c r="C40" s="101">
        <v>0</v>
      </c>
      <c r="D40" s="102">
        <v>0</v>
      </c>
      <c r="E40" s="100">
        <v>0</v>
      </c>
      <c r="F40" s="101">
        <v>0</v>
      </c>
      <c r="G40" s="100">
        <v>0</v>
      </c>
      <c r="H40" s="101">
        <v>0</v>
      </c>
      <c r="I40" s="100">
        <v>0</v>
      </c>
      <c r="J40" s="106">
        <f t="shared" si="1"/>
        <v>0</v>
      </c>
      <c r="K40" s="98" t="s">
        <v>949</v>
      </c>
    </row>
    <row r="41" spans="1:11" x14ac:dyDescent="0.2">
      <c r="A41" s="104">
        <v>28</v>
      </c>
      <c r="B41" s="103" t="s">
        <v>406</v>
      </c>
      <c r="C41" s="101">
        <v>0</v>
      </c>
      <c r="D41" s="102">
        <v>0</v>
      </c>
      <c r="E41" s="100">
        <v>0</v>
      </c>
      <c r="F41" s="101">
        <v>0</v>
      </c>
      <c r="G41" s="100">
        <v>0</v>
      </c>
      <c r="H41" s="101">
        <v>0</v>
      </c>
      <c r="I41" s="100">
        <v>0</v>
      </c>
      <c r="J41" s="106">
        <f t="shared" si="1"/>
        <v>0</v>
      </c>
      <c r="K41" s="98" t="s">
        <v>949</v>
      </c>
    </row>
    <row r="42" spans="1:11" x14ac:dyDescent="0.2">
      <c r="A42" s="104">
        <v>29</v>
      </c>
      <c r="B42" s="103" t="s">
        <v>407</v>
      </c>
      <c r="C42" s="101">
        <v>0</v>
      </c>
      <c r="D42" s="102">
        <v>0</v>
      </c>
      <c r="E42" s="100">
        <v>0</v>
      </c>
      <c r="F42" s="101">
        <v>0</v>
      </c>
      <c r="G42" s="100">
        <v>0</v>
      </c>
      <c r="H42" s="101">
        <v>0</v>
      </c>
      <c r="I42" s="100">
        <v>0</v>
      </c>
      <c r="J42" s="106">
        <f t="shared" si="1"/>
        <v>0</v>
      </c>
      <c r="K42" s="98" t="s">
        <v>949</v>
      </c>
    </row>
    <row r="43" spans="1:11" x14ac:dyDescent="0.2">
      <c r="A43" s="104">
        <v>30</v>
      </c>
      <c r="B43" s="103" t="s">
        <v>408</v>
      </c>
      <c r="C43" s="101">
        <v>0</v>
      </c>
      <c r="D43" s="102">
        <v>0</v>
      </c>
      <c r="E43" s="100">
        <v>0</v>
      </c>
      <c r="F43" s="101">
        <v>0</v>
      </c>
      <c r="G43" s="100">
        <v>0</v>
      </c>
      <c r="H43" s="101">
        <v>0</v>
      </c>
      <c r="I43" s="100">
        <v>0</v>
      </c>
      <c r="J43" s="106">
        <f t="shared" si="1"/>
        <v>0</v>
      </c>
      <c r="K43" s="98" t="s">
        <v>949</v>
      </c>
    </row>
    <row r="44" spans="1:11" x14ac:dyDescent="0.2">
      <c r="A44" s="104" t="s">
        <v>409</v>
      </c>
      <c r="B44" s="103" t="s">
        <v>410</v>
      </c>
      <c r="C44" s="101">
        <v>0</v>
      </c>
      <c r="D44" s="102">
        <v>0</v>
      </c>
      <c r="E44" s="100">
        <v>0</v>
      </c>
      <c r="F44" s="101">
        <v>0</v>
      </c>
      <c r="G44" s="100">
        <v>0</v>
      </c>
      <c r="H44" s="101">
        <v>0</v>
      </c>
      <c r="I44" s="100">
        <v>0</v>
      </c>
      <c r="J44" s="106">
        <f t="shared" si="1"/>
        <v>0</v>
      </c>
      <c r="K44" s="98" t="s">
        <v>949</v>
      </c>
    </row>
    <row r="45" spans="1:11" x14ac:dyDescent="0.2">
      <c r="A45" s="104" t="s">
        <v>411</v>
      </c>
      <c r="B45" s="103" t="s">
        <v>980</v>
      </c>
      <c r="C45" s="101">
        <v>0</v>
      </c>
      <c r="D45" s="102">
        <v>0</v>
      </c>
      <c r="E45" s="100">
        <v>0</v>
      </c>
      <c r="F45" s="101">
        <v>0</v>
      </c>
      <c r="G45" s="100">
        <v>0</v>
      </c>
      <c r="H45" s="101">
        <v>0</v>
      </c>
      <c r="I45" s="100">
        <v>0</v>
      </c>
      <c r="J45" s="106">
        <f t="shared" si="1"/>
        <v>0</v>
      </c>
      <c r="K45" s="98" t="s">
        <v>949</v>
      </c>
    </row>
    <row r="46" spans="1:11" x14ac:dyDescent="0.2">
      <c r="A46" s="104" t="s">
        <v>413</v>
      </c>
      <c r="B46" s="103" t="s">
        <v>414</v>
      </c>
      <c r="C46" s="101">
        <v>0</v>
      </c>
      <c r="D46" s="102">
        <v>0</v>
      </c>
      <c r="E46" s="100">
        <v>0</v>
      </c>
      <c r="F46" s="101">
        <v>0</v>
      </c>
      <c r="G46" s="100">
        <v>0</v>
      </c>
      <c r="H46" s="101">
        <v>0</v>
      </c>
      <c r="I46" s="100">
        <v>0</v>
      </c>
      <c r="J46" s="106">
        <f t="shared" si="1"/>
        <v>0</v>
      </c>
      <c r="K46" s="98" t="s">
        <v>949</v>
      </c>
    </row>
    <row r="47" spans="1:11" x14ac:dyDescent="0.2">
      <c r="A47" s="104" t="s">
        <v>415</v>
      </c>
      <c r="B47" s="103" t="s">
        <v>416</v>
      </c>
      <c r="C47" s="101">
        <v>0</v>
      </c>
      <c r="D47" s="102">
        <v>0</v>
      </c>
      <c r="E47" s="100">
        <v>0</v>
      </c>
      <c r="F47" s="101">
        <v>0</v>
      </c>
      <c r="G47" s="100">
        <v>0</v>
      </c>
      <c r="H47" s="101">
        <v>0</v>
      </c>
      <c r="I47" s="100">
        <v>0</v>
      </c>
      <c r="J47" s="105">
        <f t="shared" si="1"/>
        <v>0</v>
      </c>
      <c r="K47" s="98" t="s">
        <v>949</v>
      </c>
    </row>
    <row r="48" spans="1:11" x14ac:dyDescent="0.2">
      <c r="A48" s="104">
        <v>32</v>
      </c>
      <c r="B48" s="103" t="s">
        <v>417</v>
      </c>
      <c r="C48" s="101">
        <v>0</v>
      </c>
      <c r="D48" s="102">
        <v>0</v>
      </c>
      <c r="E48" s="100">
        <v>0</v>
      </c>
      <c r="F48" s="101">
        <v>0</v>
      </c>
      <c r="G48" s="100">
        <v>0</v>
      </c>
      <c r="H48" s="101">
        <v>0</v>
      </c>
      <c r="I48" s="100">
        <v>0</v>
      </c>
      <c r="J48" s="99">
        <f t="shared" si="1"/>
        <v>0</v>
      </c>
      <c r="K48" s="98" t="s">
        <v>949</v>
      </c>
    </row>
    <row r="49" spans="1:11" x14ac:dyDescent="0.2">
      <c r="A49" s="104">
        <v>33</v>
      </c>
      <c r="B49" s="103" t="s">
        <v>418</v>
      </c>
      <c r="C49" s="101">
        <v>0</v>
      </c>
      <c r="D49" s="102">
        <v>0</v>
      </c>
      <c r="E49" s="100">
        <v>0</v>
      </c>
      <c r="F49" s="101">
        <v>0</v>
      </c>
      <c r="G49" s="100">
        <v>0</v>
      </c>
      <c r="H49" s="101">
        <v>0</v>
      </c>
      <c r="I49" s="100">
        <v>0</v>
      </c>
      <c r="J49" s="99">
        <f t="shared" si="1"/>
        <v>0</v>
      </c>
      <c r="K49" s="98" t="s">
        <v>949</v>
      </c>
    </row>
    <row r="50" spans="1:11" x14ac:dyDescent="0.2">
      <c r="A50" s="104">
        <v>34</v>
      </c>
      <c r="B50" s="103" t="s">
        <v>419</v>
      </c>
      <c r="C50" s="101">
        <v>0</v>
      </c>
      <c r="D50" s="102">
        <v>0</v>
      </c>
      <c r="E50" s="100">
        <v>0</v>
      </c>
      <c r="F50" s="101">
        <v>0</v>
      </c>
      <c r="G50" s="100">
        <v>0</v>
      </c>
      <c r="H50" s="101">
        <v>0</v>
      </c>
      <c r="I50" s="100">
        <v>0</v>
      </c>
      <c r="J50" s="99">
        <f t="shared" si="1"/>
        <v>0</v>
      </c>
      <c r="K50" s="98" t="s">
        <v>949</v>
      </c>
    </row>
    <row r="51" spans="1:11" x14ac:dyDescent="0.2">
      <c r="A51" s="104">
        <v>35</v>
      </c>
      <c r="B51" s="103" t="s">
        <v>420</v>
      </c>
      <c r="C51" s="101">
        <v>0</v>
      </c>
      <c r="D51" s="102">
        <v>0</v>
      </c>
      <c r="E51" s="100">
        <v>0</v>
      </c>
      <c r="F51" s="101">
        <v>0</v>
      </c>
      <c r="G51" s="100">
        <v>0</v>
      </c>
      <c r="H51" s="101">
        <v>0</v>
      </c>
      <c r="I51" s="100">
        <v>0</v>
      </c>
      <c r="J51" s="99">
        <f t="shared" si="1"/>
        <v>0</v>
      </c>
      <c r="K51" s="98" t="s">
        <v>949</v>
      </c>
    </row>
    <row r="52" spans="1:11" x14ac:dyDescent="0.2">
      <c r="A52" s="104">
        <v>36</v>
      </c>
      <c r="B52" s="103" t="s">
        <v>421</v>
      </c>
      <c r="C52" s="101">
        <v>0</v>
      </c>
      <c r="D52" s="102">
        <v>0</v>
      </c>
      <c r="E52" s="100">
        <v>0</v>
      </c>
      <c r="F52" s="101">
        <v>0</v>
      </c>
      <c r="G52" s="100">
        <v>0</v>
      </c>
      <c r="H52" s="101">
        <v>0</v>
      </c>
      <c r="I52" s="100">
        <v>0</v>
      </c>
      <c r="J52" s="99">
        <f t="shared" si="1"/>
        <v>0</v>
      </c>
      <c r="K52" s="98" t="s">
        <v>949</v>
      </c>
    </row>
    <row r="53" spans="1:11" x14ac:dyDescent="0.2">
      <c r="A53" s="104">
        <v>37</v>
      </c>
      <c r="B53" s="103" t="s">
        <v>422</v>
      </c>
      <c r="C53" s="101">
        <v>0</v>
      </c>
      <c r="D53" s="102">
        <v>0</v>
      </c>
      <c r="E53" s="100">
        <v>0</v>
      </c>
      <c r="F53" s="101">
        <v>0</v>
      </c>
      <c r="G53" s="100">
        <v>0</v>
      </c>
      <c r="H53" s="101">
        <v>0</v>
      </c>
      <c r="I53" s="100">
        <v>0</v>
      </c>
      <c r="J53" s="99">
        <f t="shared" si="1"/>
        <v>0</v>
      </c>
      <c r="K53" s="98" t="s">
        <v>949</v>
      </c>
    </row>
    <row r="54" spans="1:11" x14ac:dyDescent="0.2">
      <c r="A54" s="104">
        <v>38</v>
      </c>
      <c r="B54" s="103" t="s">
        <v>423</v>
      </c>
      <c r="C54" s="101">
        <v>0</v>
      </c>
      <c r="D54" s="102">
        <v>0</v>
      </c>
      <c r="E54" s="100">
        <v>0</v>
      </c>
      <c r="F54" s="101">
        <v>0</v>
      </c>
      <c r="G54" s="100">
        <v>0</v>
      </c>
      <c r="H54" s="101">
        <v>0</v>
      </c>
      <c r="I54" s="100">
        <v>0</v>
      </c>
      <c r="J54" s="99">
        <f t="shared" si="1"/>
        <v>0</v>
      </c>
      <c r="K54" s="98" t="s">
        <v>949</v>
      </c>
    </row>
    <row r="55" spans="1:11" x14ac:dyDescent="0.2">
      <c r="A55" s="104">
        <v>39</v>
      </c>
      <c r="B55" s="103" t="s">
        <v>424</v>
      </c>
      <c r="C55" s="101">
        <v>0</v>
      </c>
      <c r="D55" s="102">
        <v>0</v>
      </c>
      <c r="E55" s="100">
        <v>0</v>
      </c>
      <c r="F55" s="101">
        <v>0</v>
      </c>
      <c r="G55" s="100">
        <v>0</v>
      </c>
      <c r="H55" s="101">
        <v>0</v>
      </c>
      <c r="I55" s="100">
        <v>0</v>
      </c>
      <c r="J55" s="99">
        <f t="shared" si="1"/>
        <v>0</v>
      </c>
      <c r="K55" s="98" t="s">
        <v>949</v>
      </c>
    </row>
    <row r="56" spans="1:11" x14ac:dyDescent="0.2">
      <c r="A56" s="104" t="s">
        <v>425</v>
      </c>
      <c r="B56" s="103" t="s">
        <v>426</v>
      </c>
      <c r="C56" s="101">
        <v>0</v>
      </c>
      <c r="D56" s="102">
        <v>0</v>
      </c>
      <c r="E56" s="100">
        <v>0</v>
      </c>
      <c r="F56" s="101">
        <v>0</v>
      </c>
      <c r="G56" s="100">
        <v>0</v>
      </c>
      <c r="H56" s="101">
        <v>0</v>
      </c>
      <c r="I56" s="100">
        <v>0</v>
      </c>
      <c r="J56" s="99">
        <f t="shared" si="1"/>
        <v>0</v>
      </c>
      <c r="K56" s="98" t="s">
        <v>949</v>
      </c>
    </row>
    <row r="57" spans="1:11" x14ac:dyDescent="0.2">
      <c r="A57" s="104" t="s">
        <v>427</v>
      </c>
      <c r="B57" s="103" t="s">
        <v>426</v>
      </c>
      <c r="C57" s="101">
        <v>0</v>
      </c>
      <c r="D57" s="102">
        <v>0</v>
      </c>
      <c r="E57" s="100">
        <v>0</v>
      </c>
      <c r="F57" s="101">
        <v>0</v>
      </c>
      <c r="G57" s="100">
        <v>0</v>
      </c>
      <c r="H57" s="101">
        <v>0</v>
      </c>
      <c r="I57" s="100">
        <v>0</v>
      </c>
      <c r="J57" s="99">
        <f t="shared" si="1"/>
        <v>0</v>
      </c>
      <c r="K57" s="98" t="s">
        <v>949</v>
      </c>
    </row>
    <row r="58" spans="1:11" x14ac:dyDescent="0.2">
      <c r="A58" s="104">
        <v>41</v>
      </c>
      <c r="B58" s="103" t="s">
        <v>428</v>
      </c>
      <c r="C58" s="101">
        <v>0</v>
      </c>
      <c r="D58" s="102">
        <v>0</v>
      </c>
      <c r="E58" s="100">
        <v>0</v>
      </c>
      <c r="F58" s="101">
        <v>0</v>
      </c>
      <c r="G58" s="100">
        <v>0</v>
      </c>
      <c r="H58" s="101">
        <v>0</v>
      </c>
      <c r="I58" s="100">
        <v>0</v>
      </c>
      <c r="J58" s="99">
        <f t="shared" si="1"/>
        <v>0</v>
      </c>
      <c r="K58" s="98" t="s">
        <v>949</v>
      </c>
    </row>
    <row r="59" spans="1:11" x14ac:dyDescent="0.2">
      <c r="A59" s="104">
        <v>42</v>
      </c>
      <c r="B59" s="103" t="s">
        <v>429</v>
      </c>
      <c r="C59" s="101">
        <v>0</v>
      </c>
      <c r="D59" s="102">
        <v>0</v>
      </c>
      <c r="E59" s="100">
        <v>0</v>
      </c>
      <c r="F59" s="101">
        <v>0</v>
      </c>
      <c r="G59" s="100">
        <v>0</v>
      </c>
      <c r="H59" s="101">
        <v>0</v>
      </c>
      <c r="I59" s="100">
        <v>0</v>
      </c>
      <c r="J59" s="99">
        <f t="shared" si="1"/>
        <v>0</v>
      </c>
      <c r="K59" s="98" t="s">
        <v>949</v>
      </c>
    </row>
    <row r="60" spans="1:11" x14ac:dyDescent="0.2">
      <c r="A60" s="104">
        <v>43</v>
      </c>
      <c r="B60" s="103" t="s">
        <v>430</v>
      </c>
      <c r="C60" s="101">
        <v>0</v>
      </c>
      <c r="D60" s="102">
        <v>0</v>
      </c>
      <c r="E60" s="100">
        <v>0</v>
      </c>
      <c r="F60" s="101">
        <v>0</v>
      </c>
      <c r="G60" s="100">
        <v>0</v>
      </c>
      <c r="H60" s="101">
        <v>0</v>
      </c>
      <c r="I60" s="100">
        <v>0</v>
      </c>
      <c r="J60" s="99">
        <f t="shared" si="1"/>
        <v>0</v>
      </c>
      <c r="K60" s="98" t="s">
        <v>949</v>
      </c>
    </row>
    <row r="61" spans="1:11" x14ac:dyDescent="0.2">
      <c r="A61" s="104">
        <v>44</v>
      </c>
      <c r="B61" s="103" t="s">
        <v>431</v>
      </c>
      <c r="C61" s="101">
        <v>0</v>
      </c>
      <c r="D61" s="102">
        <v>0</v>
      </c>
      <c r="E61" s="100">
        <v>0</v>
      </c>
      <c r="F61" s="101">
        <v>0</v>
      </c>
      <c r="G61" s="100">
        <v>0</v>
      </c>
      <c r="H61" s="101">
        <v>0</v>
      </c>
      <c r="I61" s="100">
        <v>0</v>
      </c>
      <c r="J61" s="99">
        <f t="shared" si="1"/>
        <v>0</v>
      </c>
      <c r="K61" s="98" t="s">
        <v>949</v>
      </c>
    </row>
    <row r="62" spans="1:11" x14ac:dyDescent="0.2">
      <c r="A62" s="104">
        <v>45</v>
      </c>
      <c r="B62" s="103" t="s">
        <v>432</v>
      </c>
      <c r="C62" s="101">
        <v>0</v>
      </c>
      <c r="D62" s="102">
        <v>0</v>
      </c>
      <c r="E62" s="100">
        <v>0</v>
      </c>
      <c r="F62" s="101">
        <v>0</v>
      </c>
      <c r="G62" s="100">
        <v>0</v>
      </c>
      <c r="H62" s="101">
        <v>0</v>
      </c>
      <c r="I62" s="100">
        <v>0</v>
      </c>
      <c r="J62" s="99">
        <f t="shared" si="1"/>
        <v>0</v>
      </c>
      <c r="K62" s="98" t="s">
        <v>949</v>
      </c>
    </row>
    <row r="63" spans="1:11" x14ac:dyDescent="0.2">
      <c r="A63" s="104">
        <v>46</v>
      </c>
      <c r="B63" s="103" t="s">
        <v>433</v>
      </c>
      <c r="C63" s="101">
        <v>0</v>
      </c>
      <c r="D63" s="102">
        <v>0</v>
      </c>
      <c r="E63" s="100">
        <v>0</v>
      </c>
      <c r="F63" s="101">
        <v>0</v>
      </c>
      <c r="G63" s="100">
        <v>0</v>
      </c>
      <c r="H63" s="101">
        <v>0</v>
      </c>
      <c r="I63" s="100">
        <v>0</v>
      </c>
      <c r="J63" s="99">
        <f t="shared" si="1"/>
        <v>0</v>
      </c>
      <c r="K63" s="98" t="s">
        <v>949</v>
      </c>
    </row>
    <row r="64" spans="1:11" x14ac:dyDescent="0.2">
      <c r="A64" s="104">
        <v>47</v>
      </c>
      <c r="B64" s="103" t="s">
        <v>434</v>
      </c>
      <c r="C64" s="101">
        <v>0</v>
      </c>
      <c r="D64" s="102">
        <v>0</v>
      </c>
      <c r="E64" s="100">
        <v>0</v>
      </c>
      <c r="F64" s="101">
        <v>0</v>
      </c>
      <c r="G64" s="100">
        <v>0</v>
      </c>
      <c r="H64" s="101">
        <v>0</v>
      </c>
      <c r="I64" s="100">
        <v>0</v>
      </c>
      <c r="J64" s="99">
        <f t="shared" si="1"/>
        <v>0</v>
      </c>
      <c r="K64" s="98" t="s">
        <v>949</v>
      </c>
    </row>
    <row r="65" spans="1:11" x14ac:dyDescent="0.2">
      <c r="A65" s="104">
        <v>48</v>
      </c>
      <c r="B65" s="103" t="s">
        <v>435</v>
      </c>
      <c r="C65" s="101">
        <v>0</v>
      </c>
      <c r="D65" s="102">
        <v>0</v>
      </c>
      <c r="E65" s="100">
        <v>0</v>
      </c>
      <c r="F65" s="101">
        <v>0</v>
      </c>
      <c r="G65" s="100">
        <v>0</v>
      </c>
      <c r="H65" s="101">
        <v>0</v>
      </c>
      <c r="I65" s="100">
        <v>0</v>
      </c>
      <c r="J65" s="99">
        <f t="shared" si="1"/>
        <v>0</v>
      </c>
      <c r="K65" s="98" t="s">
        <v>949</v>
      </c>
    </row>
    <row r="66" spans="1:11" x14ac:dyDescent="0.2">
      <c r="A66" s="104">
        <v>49</v>
      </c>
      <c r="B66" s="103" t="s">
        <v>436</v>
      </c>
      <c r="C66" s="101">
        <v>0</v>
      </c>
      <c r="D66" s="102">
        <v>0</v>
      </c>
      <c r="E66" s="100">
        <v>0</v>
      </c>
      <c r="F66" s="101">
        <v>0</v>
      </c>
      <c r="G66" s="100">
        <v>0</v>
      </c>
      <c r="H66" s="101">
        <v>0</v>
      </c>
      <c r="I66" s="100">
        <v>0</v>
      </c>
      <c r="J66" s="99">
        <f t="shared" si="1"/>
        <v>0</v>
      </c>
      <c r="K66" s="98" t="s">
        <v>949</v>
      </c>
    </row>
    <row r="67" spans="1:11" x14ac:dyDescent="0.2">
      <c r="A67" s="104">
        <v>50</v>
      </c>
      <c r="B67" s="103" t="s">
        <v>437</v>
      </c>
      <c r="C67" s="101">
        <v>0</v>
      </c>
      <c r="D67" s="102">
        <v>0</v>
      </c>
      <c r="E67" s="100">
        <v>0</v>
      </c>
      <c r="F67" s="101">
        <v>0</v>
      </c>
      <c r="G67" s="100">
        <v>0</v>
      </c>
      <c r="H67" s="101">
        <v>0</v>
      </c>
      <c r="I67" s="100">
        <v>0</v>
      </c>
      <c r="J67" s="99">
        <f t="shared" si="1"/>
        <v>0</v>
      </c>
      <c r="K67" s="98" t="s">
        <v>949</v>
      </c>
    </row>
    <row r="68" spans="1:11" x14ac:dyDescent="0.2">
      <c r="A68" s="104">
        <v>51</v>
      </c>
      <c r="B68" s="103" t="s">
        <v>438</v>
      </c>
      <c r="C68" s="101">
        <v>0</v>
      </c>
      <c r="D68" s="102">
        <v>0</v>
      </c>
      <c r="E68" s="100">
        <v>0</v>
      </c>
      <c r="F68" s="101">
        <v>0</v>
      </c>
      <c r="G68" s="100">
        <v>0</v>
      </c>
      <c r="H68" s="101">
        <v>0</v>
      </c>
      <c r="I68" s="100">
        <v>0</v>
      </c>
      <c r="J68" s="99">
        <f t="shared" ref="J68:J82" si="2">+SUMPRODUCT(C67:I67,C68:I68)</f>
        <v>0</v>
      </c>
      <c r="K68" s="98" t="s">
        <v>949</v>
      </c>
    </row>
    <row r="69" spans="1:11" x14ac:dyDescent="0.2">
      <c r="A69" s="104">
        <v>52</v>
      </c>
      <c r="B69" s="103" t="s">
        <v>439</v>
      </c>
      <c r="C69" s="101">
        <v>0</v>
      </c>
      <c r="D69" s="102">
        <v>0</v>
      </c>
      <c r="E69" s="100">
        <v>0</v>
      </c>
      <c r="F69" s="101">
        <v>0</v>
      </c>
      <c r="G69" s="100">
        <v>0</v>
      </c>
      <c r="H69" s="101">
        <v>0</v>
      </c>
      <c r="I69" s="100">
        <v>0</v>
      </c>
      <c r="J69" s="99">
        <f t="shared" si="2"/>
        <v>0</v>
      </c>
      <c r="K69" s="98" t="s">
        <v>949</v>
      </c>
    </row>
    <row r="70" spans="1:11" x14ac:dyDescent="0.2">
      <c r="A70" s="104">
        <v>53</v>
      </c>
      <c r="B70" s="103" t="s">
        <v>440</v>
      </c>
      <c r="C70" s="101">
        <v>0</v>
      </c>
      <c r="D70" s="102">
        <v>0</v>
      </c>
      <c r="E70" s="100">
        <v>0</v>
      </c>
      <c r="F70" s="101">
        <v>0</v>
      </c>
      <c r="G70" s="100">
        <v>0</v>
      </c>
      <c r="H70" s="101">
        <v>0</v>
      </c>
      <c r="I70" s="100">
        <v>0</v>
      </c>
      <c r="J70" s="99">
        <f t="shared" si="2"/>
        <v>0</v>
      </c>
      <c r="K70" s="98" t="s">
        <v>949</v>
      </c>
    </row>
    <row r="71" spans="1:11" x14ac:dyDescent="0.2">
      <c r="A71" s="104">
        <v>54</v>
      </c>
      <c r="B71" s="103" t="s">
        <v>441</v>
      </c>
      <c r="C71" s="101">
        <v>0</v>
      </c>
      <c r="D71" s="102">
        <v>0</v>
      </c>
      <c r="E71" s="100">
        <v>0</v>
      </c>
      <c r="F71" s="101">
        <v>0</v>
      </c>
      <c r="G71" s="100">
        <v>0</v>
      </c>
      <c r="H71" s="101">
        <v>0</v>
      </c>
      <c r="I71" s="100">
        <v>0</v>
      </c>
      <c r="J71" s="99">
        <f t="shared" si="2"/>
        <v>0</v>
      </c>
      <c r="K71" s="98" t="s">
        <v>949</v>
      </c>
    </row>
    <row r="72" spans="1:11" x14ac:dyDescent="0.2">
      <c r="A72" s="104">
        <v>55</v>
      </c>
      <c r="B72" s="103" t="s">
        <v>442</v>
      </c>
      <c r="C72" s="101">
        <v>0</v>
      </c>
      <c r="D72" s="102">
        <v>0</v>
      </c>
      <c r="E72" s="100">
        <v>0</v>
      </c>
      <c r="F72" s="101">
        <v>0</v>
      </c>
      <c r="G72" s="100">
        <v>0</v>
      </c>
      <c r="H72" s="101">
        <v>0</v>
      </c>
      <c r="I72" s="100">
        <v>0</v>
      </c>
      <c r="J72" s="99">
        <f t="shared" si="2"/>
        <v>0</v>
      </c>
      <c r="K72" s="98" t="s">
        <v>949</v>
      </c>
    </row>
    <row r="73" spans="1:11" x14ac:dyDescent="0.2">
      <c r="A73" s="104" t="s">
        <v>443</v>
      </c>
      <c r="B73" s="103" t="s">
        <v>444</v>
      </c>
      <c r="C73" s="101">
        <v>0</v>
      </c>
      <c r="D73" s="102">
        <v>0</v>
      </c>
      <c r="E73" s="100">
        <v>0</v>
      </c>
      <c r="F73" s="101">
        <v>0</v>
      </c>
      <c r="G73" s="100">
        <v>0</v>
      </c>
      <c r="H73" s="101">
        <v>0</v>
      </c>
      <c r="I73" s="100">
        <v>0</v>
      </c>
      <c r="J73" s="99">
        <f t="shared" si="2"/>
        <v>0</v>
      </c>
      <c r="K73" s="98" t="s">
        <v>949</v>
      </c>
    </row>
    <row r="74" spans="1:11" x14ac:dyDescent="0.2">
      <c r="A74" s="104" t="s">
        <v>445</v>
      </c>
      <c r="B74" s="103" t="s">
        <v>446</v>
      </c>
      <c r="C74" s="101">
        <v>0</v>
      </c>
      <c r="D74" s="102">
        <v>0</v>
      </c>
      <c r="E74" s="100">
        <v>0</v>
      </c>
      <c r="F74" s="101">
        <v>0</v>
      </c>
      <c r="G74" s="100">
        <v>0</v>
      </c>
      <c r="H74" s="101">
        <v>0</v>
      </c>
      <c r="I74" s="100">
        <v>0</v>
      </c>
      <c r="J74" s="99">
        <f t="shared" si="2"/>
        <v>0</v>
      </c>
      <c r="K74" s="98" t="s">
        <v>949</v>
      </c>
    </row>
    <row r="75" spans="1:11" x14ac:dyDescent="0.2">
      <c r="A75" s="104">
        <v>60</v>
      </c>
      <c r="B75" s="103" t="s">
        <v>447</v>
      </c>
      <c r="C75" s="101">
        <v>0</v>
      </c>
      <c r="D75" s="102">
        <v>0</v>
      </c>
      <c r="E75" s="100">
        <v>0</v>
      </c>
      <c r="F75" s="101">
        <v>0</v>
      </c>
      <c r="G75" s="100">
        <v>0</v>
      </c>
      <c r="H75" s="101">
        <v>0</v>
      </c>
      <c r="I75" s="100">
        <v>0</v>
      </c>
      <c r="J75" s="99">
        <f t="shared" si="2"/>
        <v>0</v>
      </c>
      <c r="K75" s="98" t="s">
        <v>949</v>
      </c>
    </row>
    <row r="76" spans="1:11" x14ac:dyDescent="0.2">
      <c r="A76" s="104">
        <v>61</v>
      </c>
      <c r="B76" s="103" t="s">
        <v>448</v>
      </c>
      <c r="C76" s="101">
        <v>0</v>
      </c>
      <c r="D76" s="102">
        <v>0</v>
      </c>
      <c r="E76" s="100">
        <v>0</v>
      </c>
      <c r="F76" s="101">
        <v>0</v>
      </c>
      <c r="G76" s="100">
        <v>0</v>
      </c>
      <c r="H76" s="101">
        <v>0</v>
      </c>
      <c r="I76" s="100">
        <v>0</v>
      </c>
      <c r="J76" s="99">
        <f t="shared" si="2"/>
        <v>0</v>
      </c>
      <c r="K76" s="98" t="s">
        <v>949</v>
      </c>
    </row>
    <row r="77" spans="1:11" x14ac:dyDescent="0.2">
      <c r="A77" s="104">
        <v>62</v>
      </c>
      <c r="B77" s="103" t="s">
        <v>449</v>
      </c>
      <c r="C77" s="101">
        <v>0</v>
      </c>
      <c r="D77" s="102">
        <v>0</v>
      </c>
      <c r="E77" s="100">
        <v>0</v>
      </c>
      <c r="F77" s="101">
        <v>0</v>
      </c>
      <c r="G77" s="100">
        <v>0</v>
      </c>
      <c r="H77" s="101">
        <v>0</v>
      </c>
      <c r="I77" s="100">
        <v>0</v>
      </c>
      <c r="J77" s="99">
        <f t="shared" si="2"/>
        <v>0</v>
      </c>
      <c r="K77" s="98" t="s">
        <v>949</v>
      </c>
    </row>
    <row r="78" spans="1:11" x14ac:dyDescent="0.2">
      <c r="A78" s="104">
        <v>63</v>
      </c>
      <c r="B78" s="103" t="s">
        <v>450</v>
      </c>
      <c r="C78" s="101">
        <v>0</v>
      </c>
      <c r="D78" s="102">
        <v>0</v>
      </c>
      <c r="E78" s="100">
        <v>0</v>
      </c>
      <c r="F78" s="101">
        <v>0</v>
      </c>
      <c r="G78" s="100">
        <v>0</v>
      </c>
      <c r="H78" s="101">
        <v>0</v>
      </c>
      <c r="I78" s="100">
        <v>0</v>
      </c>
      <c r="J78" s="99">
        <f t="shared" si="2"/>
        <v>0</v>
      </c>
      <c r="K78" s="98" t="s">
        <v>949</v>
      </c>
    </row>
    <row r="79" spans="1:11" x14ac:dyDescent="0.2">
      <c r="A79" s="104">
        <v>64</v>
      </c>
      <c r="B79" s="103" t="s">
        <v>451</v>
      </c>
      <c r="C79" s="101">
        <v>0</v>
      </c>
      <c r="D79" s="102">
        <v>0</v>
      </c>
      <c r="E79" s="100">
        <v>0</v>
      </c>
      <c r="F79" s="101">
        <v>0</v>
      </c>
      <c r="G79" s="100">
        <v>0</v>
      </c>
      <c r="H79" s="101">
        <v>0</v>
      </c>
      <c r="I79" s="100">
        <v>0</v>
      </c>
      <c r="J79" s="99">
        <f t="shared" si="2"/>
        <v>0</v>
      </c>
      <c r="K79" s="98" t="s">
        <v>949</v>
      </c>
    </row>
    <row r="80" spans="1:11" x14ac:dyDescent="0.2">
      <c r="A80" s="104">
        <v>65</v>
      </c>
      <c r="B80" s="103" t="s">
        <v>452</v>
      </c>
      <c r="C80" s="101">
        <v>0</v>
      </c>
      <c r="D80" s="102">
        <v>0</v>
      </c>
      <c r="E80" s="100">
        <v>0</v>
      </c>
      <c r="F80" s="101">
        <v>0</v>
      </c>
      <c r="G80" s="100">
        <v>0</v>
      </c>
      <c r="H80" s="101">
        <v>0</v>
      </c>
      <c r="I80" s="100">
        <v>0</v>
      </c>
      <c r="J80" s="99">
        <f t="shared" si="2"/>
        <v>0</v>
      </c>
      <c r="K80" s="98" t="s">
        <v>949</v>
      </c>
    </row>
    <row r="81" spans="1:11" x14ac:dyDescent="0.2">
      <c r="A81" s="104">
        <v>66</v>
      </c>
      <c r="B81" s="103" t="s">
        <v>453</v>
      </c>
      <c r="C81" s="101">
        <v>0</v>
      </c>
      <c r="D81" s="102">
        <v>0</v>
      </c>
      <c r="E81" s="100">
        <v>0</v>
      </c>
      <c r="F81" s="101">
        <v>0</v>
      </c>
      <c r="G81" s="100">
        <v>0</v>
      </c>
      <c r="H81" s="101">
        <v>0</v>
      </c>
      <c r="I81" s="100">
        <v>0</v>
      </c>
      <c r="J81" s="99">
        <f t="shared" si="2"/>
        <v>0</v>
      </c>
      <c r="K81" s="98" t="s">
        <v>949</v>
      </c>
    </row>
    <row r="82" spans="1:11" x14ac:dyDescent="0.2">
      <c r="A82" s="97">
        <v>67</v>
      </c>
      <c r="B82" s="96" t="s">
        <v>454</v>
      </c>
      <c r="C82" s="94">
        <v>0</v>
      </c>
      <c r="D82" s="95">
        <v>0</v>
      </c>
      <c r="E82" s="93">
        <v>0</v>
      </c>
      <c r="F82" s="94">
        <v>0</v>
      </c>
      <c r="G82" s="93">
        <v>0</v>
      </c>
      <c r="H82" s="94">
        <v>0</v>
      </c>
      <c r="I82" s="93">
        <v>0</v>
      </c>
      <c r="J82" s="92">
        <f t="shared" si="2"/>
        <v>0</v>
      </c>
      <c r="K82" s="91" t="s">
        <v>949</v>
      </c>
    </row>
  </sheetData>
  <sheetProtection selectLockedCells="1"/>
  <mergeCells count="6">
    <mergeCell ref="C1:E1"/>
    <mergeCell ref="F1:G1"/>
    <mergeCell ref="H1:I1"/>
    <mergeCell ref="A2:B2"/>
    <mergeCell ref="J2:K2"/>
    <mergeCell ref="A1:B1"/>
  </mergeCells>
  <dataValidations count="1">
    <dataValidation type="list" allowBlank="1" showInputMessage="1" showErrorMessage="1" sqref="C4:I82">
      <formula1>"0,1,2,3,4,5"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4" orientation="landscape" r:id="rId1"/>
  <headerFooter>
    <oddHeader>&amp;LContractors&amp;RDefinition of criticality of categories</oddHeader>
    <oddFooter>&amp;L&amp;F&amp;C&amp;P&amp;R&amp;D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9" tint="0.39997558519241921"/>
    <pageSetUpPr fitToPage="1"/>
  </sheetPr>
  <dimension ref="A1:I127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9.140625" style="35"/>
    <col min="2" max="2" width="77.85546875" style="35" bestFit="1" customWidth="1"/>
    <col min="3" max="3" width="11.7109375" style="35" customWidth="1"/>
    <col min="4" max="4" width="16.28515625" style="35" customWidth="1"/>
    <col min="5" max="5" width="12.85546875" style="35" customWidth="1"/>
    <col min="6" max="6" width="11.7109375" style="35" customWidth="1"/>
    <col min="7" max="7" width="9.140625" style="90"/>
    <col min="8" max="8" width="11.7109375" style="35" customWidth="1"/>
    <col min="9" max="16384" width="9.140625" style="35"/>
  </cols>
  <sheetData>
    <row r="1" spans="1:9" x14ac:dyDescent="0.2">
      <c r="A1" s="198" t="s">
        <v>1000</v>
      </c>
      <c r="B1" s="199"/>
      <c r="C1" s="193" t="s">
        <v>489</v>
      </c>
      <c r="D1" s="195"/>
      <c r="E1" s="125" t="s">
        <v>490</v>
      </c>
      <c r="F1" s="125" t="s">
        <v>487</v>
      </c>
    </row>
    <row r="2" spans="1:9" ht="40.5" customHeight="1" x14ac:dyDescent="0.2">
      <c r="A2" s="196" t="s">
        <v>486</v>
      </c>
      <c r="B2" s="197"/>
      <c r="C2" s="123" t="s">
        <v>485</v>
      </c>
      <c r="D2" s="122" t="s">
        <v>483</v>
      </c>
      <c r="E2" s="123" t="s">
        <v>482</v>
      </c>
      <c r="F2" s="123" t="s">
        <v>491</v>
      </c>
      <c r="G2" s="193" t="s">
        <v>479</v>
      </c>
      <c r="H2" s="195"/>
    </row>
    <row r="3" spans="1:9" x14ac:dyDescent="0.2">
      <c r="A3" s="121" t="s">
        <v>478</v>
      </c>
      <c r="B3" s="120" t="s">
        <v>342</v>
      </c>
      <c r="C3" s="119">
        <v>0.25</v>
      </c>
      <c r="D3" s="116">
        <v>0.15</v>
      </c>
      <c r="E3" s="117">
        <v>0.1</v>
      </c>
      <c r="F3" s="117">
        <v>0.5</v>
      </c>
      <c r="G3" s="115" t="s">
        <v>7</v>
      </c>
      <c r="H3" s="126" t="s">
        <v>350</v>
      </c>
      <c r="I3" s="35" t="b">
        <f>+SUM(C3:F3)=1</f>
        <v>1</v>
      </c>
    </row>
    <row r="4" spans="1:9" x14ac:dyDescent="0.2">
      <c r="A4" s="113">
        <v>1.01</v>
      </c>
      <c r="B4" s="112" t="s">
        <v>492</v>
      </c>
      <c r="C4" s="110">
        <v>3</v>
      </c>
      <c r="D4" s="109">
        <v>3</v>
      </c>
      <c r="E4" s="110">
        <v>2</v>
      </c>
      <c r="F4" s="110">
        <v>3</v>
      </c>
      <c r="G4" s="127">
        <f t="shared" ref="G4:G67" si="0">+SUMPRODUCT(C3:F3,C4:F4)</f>
        <v>2.9</v>
      </c>
      <c r="H4" s="128" t="s">
        <v>950</v>
      </c>
    </row>
    <row r="5" spans="1:9" x14ac:dyDescent="0.2">
      <c r="A5" s="104">
        <v>1.02</v>
      </c>
      <c r="B5" s="103" t="s">
        <v>493</v>
      </c>
      <c r="C5" s="101">
        <v>0</v>
      </c>
      <c r="D5" s="100">
        <v>0</v>
      </c>
      <c r="E5" s="101">
        <v>0</v>
      </c>
      <c r="F5" s="101">
        <v>0</v>
      </c>
      <c r="G5" s="129">
        <f t="shared" si="0"/>
        <v>0</v>
      </c>
      <c r="H5" s="130" t="s">
        <v>949</v>
      </c>
    </row>
    <row r="6" spans="1:9" x14ac:dyDescent="0.2">
      <c r="A6" s="104">
        <v>1.03</v>
      </c>
      <c r="B6" s="103" t="s">
        <v>494</v>
      </c>
      <c r="C6" s="101">
        <v>0</v>
      </c>
      <c r="D6" s="100">
        <v>0</v>
      </c>
      <c r="E6" s="101">
        <v>0</v>
      </c>
      <c r="F6" s="101">
        <v>0</v>
      </c>
      <c r="G6" s="129">
        <f t="shared" si="0"/>
        <v>0</v>
      </c>
      <c r="H6" s="130" t="s">
        <v>949</v>
      </c>
    </row>
    <row r="7" spans="1:9" x14ac:dyDescent="0.2">
      <c r="A7" s="104">
        <v>1.04</v>
      </c>
      <c r="B7" s="103" t="s">
        <v>495</v>
      </c>
      <c r="C7" s="101">
        <v>0</v>
      </c>
      <c r="D7" s="100">
        <v>0</v>
      </c>
      <c r="E7" s="101">
        <v>0</v>
      </c>
      <c r="F7" s="101">
        <v>0</v>
      </c>
      <c r="G7" s="129">
        <f t="shared" si="0"/>
        <v>0</v>
      </c>
      <c r="H7" s="130" t="s">
        <v>949</v>
      </c>
    </row>
    <row r="8" spans="1:9" x14ac:dyDescent="0.2">
      <c r="A8" s="104">
        <v>1.05</v>
      </c>
      <c r="B8" s="103" t="s">
        <v>496</v>
      </c>
      <c r="C8" s="101">
        <v>0</v>
      </c>
      <c r="D8" s="100">
        <v>0</v>
      </c>
      <c r="E8" s="101">
        <v>0</v>
      </c>
      <c r="F8" s="101">
        <v>0</v>
      </c>
      <c r="G8" s="129">
        <f t="shared" si="0"/>
        <v>0</v>
      </c>
      <c r="H8" s="130" t="s">
        <v>949</v>
      </c>
    </row>
    <row r="9" spans="1:9" x14ac:dyDescent="0.2">
      <c r="A9" s="104">
        <v>1.06</v>
      </c>
      <c r="B9" s="103" t="s">
        <v>497</v>
      </c>
      <c r="C9" s="101">
        <v>0</v>
      </c>
      <c r="D9" s="100">
        <v>0</v>
      </c>
      <c r="E9" s="101">
        <v>0</v>
      </c>
      <c r="F9" s="101">
        <v>0</v>
      </c>
      <c r="G9" s="129">
        <f t="shared" si="0"/>
        <v>0</v>
      </c>
      <c r="H9" s="130" t="s">
        <v>949</v>
      </c>
    </row>
    <row r="10" spans="1:9" x14ac:dyDescent="0.2">
      <c r="A10" s="104">
        <v>1.07</v>
      </c>
      <c r="B10" s="103" t="s">
        <v>498</v>
      </c>
      <c r="C10" s="101">
        <v>0</v>
      </c>
      <c r="D10" s="100">
        <v>0</v>
      </c>
      <c r="E10" s="101">
        <v>0</v>
      </c>
      <c r="F10" s="101">
        <v>0</v>
      </c>
      <c r="G10" s="129">
        <f t="shared" si="0"/>
        <v>0</v>
      </c>
      <c r="H10" s="130" t="s">
        <v>949</v>
      </c>
    </row>
    <row r="11" spans="1:9" x14ac:dyDescent="0.2">
      <c r="A11" s="104">
        <v>1.08</v>
      </c>
      <c r="B11" s="103" t="s">
        <v>499</v>
      </c>
      <c r="C11" s="101">
        <v>0</v>
      </c>
      <c r="D11" s="100">
        <v>0</v>
      </c>
      <c r="E11" s="101">
        <v>0</v>
      </c>
      <c r="F11" s="101">
        <v>0</v>
      </c>
      <c r="G11" s="129">
        <f t="shared" si="0"/>
        <v>0</v>
      </c>
      <c r="H11" s="130" t="s">
        <v>949</v>
      </c>
    </row>
    <row r="12" spans="1:9" x14ac:dyDescent="0.2">
      <c r="A12" s="104">
        <v>1.0900000000000001</v>
      </c>
      <c r="B12" s="103" t="s">
        <v>500</v>
      </c>
      <c r="C12" s="101">
        <v>0</v>
      </c>
      <c r="D12" s="100">
        <v>0</v>
      </c>
      <c r="E12" s="101">
        <v>0</v>
      </c>
      <c r="F12" s="101">
        <v>0</v>
      </c>
      <c r="G12" s="129">
        <f t="shared" si="0"/>
        <v>0</v>
      </c>
      <c r="H12" s="130" t="s">
        <v>949</v>
      </c>
    </row>
    <row r="13" spans="1:9" x14ac:dyDescent="0.2">
      <c r="A13" s="131">
        <v>1.1000000000000001</v>
      </c>
      <c r="B13" s="103" t="s">
        <v>501</v>
      </c>
      <c r="C13" s="101">
        <v>0</v>
      </c>
      <c r="D13" s="100">
        <v>0</v>
      </c>
      <c r="E13" s="101">
        <v>0</v>
      </c>
      <c r="F13" s="101">
        <v>0</v>
      </c>
      <c r="G13" s="129">
        <f t="shared" si="0"/>
        <v>0</v>
      </c>
      <c r="H13" s="130" t="s">
        <v>949</v>
      </c>
    </row>
    <row r="14" spans="1:9" x14ac:dyDescent="0.2">
      <c r="A14" s="104">
        <v>1.1100000000000001</v>
      </c>
      <c r="B14" s="103" t="s">
        <v>502</v>
      </c>
      <c r="C14" s="101">
        <v>0</v>
      </c>
      <c r="D14" s="100">
        <v>0</v>
      </c>
      <c r="E14" s="101">
        <v>0</v>
      </c>
      <c r="F14" s="101">
        <v>0</v>
      </c>
      <c r="G14" s="129">
        <f t="shared" si="0"/>
        <v>0</v>
      </c>
      <c r="H14" s="130" t="s">
        <v>949</v>
      </c>
    </row>
    <row r="15" spans="1:9" x14ac:dyDescent="0.2">
      <c r="A15" s="104">
        <v>1.1200000000000001</v>
      </c>
      <c r="B15" s="103" t="s">
        <v>503</v>
      </c>
      <c r="C15" s="101">
        <v>0</v>
      </c>
      <c r="D15" s="100">
        <v>0</v>
      </c>
      <c r="E15" s="101">
        <v>0</v>
      </c>
      <c r="F15" s="101">
        <v>0</v>
      </c>
      <c r="G15" s="129">
        <f t="shared" si="0"/>
        <v>0</v>
      </c>
      <c r="H15" s="130" t="s">
        <v>949</v>
      </c>
    </row>
    <row r="16" spans="1:9" x14ac:dyDescent="0.2">
      <c r="A16" s="104">
        <v>2.0099999999999998</v>
      </c>
      <c r="B16" s="103" t="s">
        <v>504</v>
      </c>
      <c r="C16" s="101">
        <v>0</v>
      </c>
      <c r="D16" s="100">
        <v>0</v>
      </c>
      <c r="E16" s="101">
        <v>0</v>
      </c>
      <c r="F16" s="101">
        <v>0</v>
      </c>
      <c r="G16" s="129">
        <f t="shared" si="0"/>
        <v>0</v>
      </c>
      <c r="H16" s="130" t="s">
        <v>949</v>
      </c>
    </row>
    <row r="17" spans="1:8" x14ac:dyDescent="0.2">
      <c r="A17" s="104">
        <v>2.02</v>
      </c>
      <c r="B17" s="103" t="s">
        <v>505</v>
      </c>
      <c r="C17" s="101">
        <v>0</v>
      </c>
      <c r="D17" s="100">
        <v>0</v>
      </c>
      <c r="E17" s="101">
        <v>0</v>
      </c>
      <c r="F17" s="101">
        <v>0</v>
      </c>
      <c r="G17" s="129">
        <f t="shared" si="0"/>
        <v>0</v>
      </c>
      <c r="H17" s="130" t="s">
        <v>949</v>
      </c>
    </row>
    <row r="18" spans="1:8" x14ac:dyDescent="0.2">
      <c r="A18" s="104">
        <v>2.0299999999999998</v>
      </c>
      <c r="B18" s="103" t="s">
        <v>506</v>
      </c>
      <c r="C18" s="101">
        <v>0</v>
      </c>
      <c r="D18" s="100">
        <v>0</v>
      </c>
      <c r="E18" s="101">
        <v>0</v>
      </c>
      <c r="F18" s="101">
        <v>0</v>
      </c>
      <c r="G18" s="129">
        <f t="shared" si="0"/>
        <v>0</v>
      </c>
      <c r="H18" s="130" t="s">
        <v>949</v>
      </c>
    </row>
    <row r="19" spans="1:8" x14ac:dyDescent="0.2">
      <c r="A19" s="104">
        <v>2.04</v>
      </c>
      <c r="B19" s="103" t="s">
        <v>507</v>
      </c>
      <c r="C19" s="101">
        <v>0</v>
      </c>
      <c r="D19" s="100">
        <v>0</v>
      </c>
      <c r="E19" s="101">
        <v>0</v>
      </c>
      <c r="F19" s="101">
        <v>0</v>
      </c>
      <c r="G19" s="129">
        <f t="shared" si="0"/>
        <v>0</v>
      </c>
      <c r="H19" s="130" t="s">
        <v>949</v>
      </c>
    </row>
    <row r="20" spans="1:8" x14ac:dyDescent="0.2">
      <c r="A20" s="104">
        <v>2.0499999999999998</v>
      </c>
      <c r="B20" s="103" t="s">
        <v>508</v>
      </c>
      <c r="C20" s="101">
        <v>0</v>
      </c>
      <c r="D20" s="100">
        <v>0</v>
      </c>
      <c r="E20" s="101">
        <v>0</v>
      </c>
      <c r="F20" s="101">
        <v>0</v>
      </c>
      <c r="G20" s="129">
        <f t="shared" si="0"/>
        <v>0</v>
      </c>
      <c r="H20" s="130" t="s">
        <v>949</v>
      </c>
    </row>
    <row r="21" spans="1:8" x14ac:dyDescent="0.2">
      <c r="A21" s="104">
        <v>2.06</v>
      </c>
      <c r="B21" s="103" t="s">
        <v>509</v>
      </c>
      <c r="C21" s="101">
        <v>0</v>
      </c>
      <c r="D21" s="100">
        <v>0</v>
      </c>
      <c r="E21" s="101">
        <v>0</v>
      </c>
      <c r="F21" s="101">
        <v>0</v>
      </c>
      <c r="G21" s="129">
        <f t="shared" si="0"/>
        <v>0</v>
      </c>
      <c r="H21" s="130" t="s">
        <v>949</v>
      </c>
    </row>
    <row r="22" spans="1:8" x14ac:dyDescent="0.2">
      <c r="A22" s="104">
        <v>2.0699999999999998</v>
      </c>
      <c r="B22" s="103" t="s">
        <v>510</v>
      </c>
      <c r="C22" s="101">
        <v>0</v>
      </c>
      <c r="D22" s="100">
        <v>0</v>
      </c>
      <c r="E22" s="101">
        <v>0</v>
      </c>
      <c r="F22" s="101">
        <v>0</v>
      </c>
      <c r="G22" s="129">
        <f t="shared" si="0"/>
        <v>0</v>
      </c>
      <c r="H22" s="130" t="s">
        <v>949</v>
      </c>
    </row>
    <row r="23" spans="1:8" x14ac:dyDescent="0.2">
      <c r="A23" s="104">
        <v>2.08</v>
      </c>
      <c r="B23" s="103" t="s">
        <v>511</v>
      </c>
      <c r="C23" s="101">
        <v>0</v>
      </c>
      <c r="D23" s="100">
        <v>0</v>
      </c>
      <c r="E23" s="101">
        <v>0</v>
      </c>
      <c r="F23" s="101">
        <v>0</v>
      </c>
      <c r="G23" s="129">
        <f t="shared" si="0"/>
        <v>0</v>
      </c>
      <c r="H23" s="130" t="s">
        <v>949</v>
      </c>
    </row>
    <row r="24" spans="1:8" x14ac:dyDescent="0.2">
      <c r="A24" s="104">
        <v>2.09</v>
      </c>
      <c r="B24" s="103" t="s">
        <v>512</v>
      </c>
      <c r="C24" s="101">
        <v>0</v>
      </c>
      <c r="D24" s="100">
        <v>0</v>
      </c>
      <c r="E24" s="101">
        <v>0</v>
      </c>
      <c r="F24" s="101">
        <v>0</v>
      </c>
      <c r="G24" s="129">
        <f t="shared" si="0"/>
        <v>0</v>
      </c>
      <c r="H24" s="130" t="s">
        <v>949</v>
      </c>
    </row>
    <row r="25" spans="1:8" x14ac:dyDescent="0.2">
      <c r="A25" s="131">
        <v>2.1</v>
      </c>
      <c r="B25" s="103" t="s">
        <v>513</v>
      </c>
      <c r="C25" s="101">
        <v>0</v>
      </c>
      <c r="D25" s="100">
        <v>0</v>
      </c>
      <c r="E25" s="101">
        <v>0</v>
      </c>
      <c r="F25" s="101">
        <v>0</v>
      </c>
      <c r="G25" s="129">
        <f t="shared" si="0"/>
        <v>0</v>
      </c>
      <c r="H25" s="130" t="s">
        <v>949</v>
      </c>
    </row>
    <row r="26" spans="1:8" x14ac:dyDescent="0.2">
      <c r="A26" s="104">
        <v>2.11</v>
      </c>
      <c r="B26" s="103" t="s">
        <v>514</v>
      </c>
      <c r="C26" s="101">
        <v>0</v>
      </c>
      <c r="D26" s="100">
        <v>0</v>
      </c>
      <c r="E26" s="101">
        <v>0</v>
      </c>
      <c r="F26" s="101">
        <v>0</v>
      </c>
      <c r="G26" s="129">
        <f t="shared" si="0"/>
        <v>0</v>
      </c>
      <c r="H26" s="130" t="s">
        <v>949</v>
      </c>
    </row>
    <row r="27" spans="1:8" x14ac:dyDescent="0.2">
      <c r="A27" s="104">
        <v>2.12</v>
      </c>
      <c r="B27" s="103" t="s">
        <v>515</v>
      </c>
      <c r="C27" s="101">
        <v>0</v>
      </c>
      <c r="D27" s="100">
        <v>0</v>
      </c>
      <c r="E27" s="101">
        <v>0</v>
      </c>
      <c r="F27" s="101">
        <v>0</v>
      </c>
      <c r="G27" s="129">
        <f t="shared" si="0"/>
        <v>0</v>
      </c>
      <c r="H27" s="130" t="s">
        <v>949</v>
      </c>
    </row>
    <row r="28" spans="1:8" x14ac:dyDescent="0.2">
      <c r="A28" s="104">
        <v>2.13</v>
      </c>
      <c r="B28" s="103" t="s">
        <v>516</v>
      </c>
      <c r="C28" s="101">
        <v>0</v>
      </c>
      <c r="D28" s="100">
        <v>0</v>
      </c>
      <c r="E28" s="101">
        <v>0</v>
      </c>
      <c r="F28" s="101">
        <v>0</v>
      </c>
      <c r="G28" s="129">
        <f t="shared" si="0"/>
        <v>0</v>
      </c>
      <c r="H28" s="130" t="s">
        <v>949</v>
      </c>
    </row>
    <row r="29" spans="1:8" x14ac:dyDescent="0.2">
      <c r="A29" s="104">
        <v>2.14</v>
      </c>
      <c r="B29" s="103" t="s">
        <v>517</v>
      </c>
      <c r="C29" s="101">
        <v>0</v>
      </c>
      <c r="D29" s="100">
        <v>0</v>
      </c>
      <c r="E29" s="101">
        <v>0</v>
      </c>
      <c r="F29" s="101">
        <v>0</v>
      </c>
      <c r="G29" s="129">
        <f t="shared" si="0"/>
        <v>0</v>
      </c>
      <c r="H29" s="130" t="s">
        <v>949</v>
      </c>
    </row>
    <row r="30" spans="1:8" x14ac:dyDescent="0.2">
      <c r="A30" s="104">
        <v>2.15</v>
      </c>
      <c r="B30" s="103" t="s">
        <v>518</v>
      </c>
      <c r="C30" s="101">
        <v>0</v>
      </c>
      <c r="D30" s="100">
        <v>0</v>
      </c>
      <c r="E30" s="101">
        <v>0</v>
      </c>
      <c r="F30" s="101">
        <v>0</v>
      </c>
      <c r="G30" s="129">
        <f t="shared" si="0"/>
        <v>0</v>
      </c>
      <c r="H30" s="130" t="s">
        <v>949</v>
      </c>
    </row>
    <row r="31" spans="1:8" x14ac:dyDescent="0.2">
      <c r="A31" s="104">
        <v>2.16</v>
      </c>
      <c r="B31" s="103" t="s">
        <v>519</v>
      </c>
      <c r="C31" s="101">
        <v>0</v>
      </c>
      <c r="D31" s="100">
        <v>0</v>
      </c>
      <c r="E31" s="101">
        <v>0</v>
      </c>
      <c r="F31" s="101">
        <v>0</v>
      </c>
      <c r="G31" s="129">
        <f t="shared" si="0"/>
        <v>0</v>
      </c>
      <c r="H31" s="130" t="s">
        <v>949</v>
      </c>
    </row>
    <row r="32" spans="1:8" x14ac:dyDescent="0.2">
      <c r="A32" s="104">
        <v>2.17</v>
      </c>
      <c r="B32" s="103" t="s">
        <v>520</v>
      </c>
      <c r="C32" s="101">
        <v>0</v>
      </c>
      <c r="D32" s="100">
        <v>0</v>
      </c>
      <c r="E32" s="101">
        <v>0</v>
      </c>
      <c r="F32" s="101">
        <v>0</v>
      </c>
      <c r="G32" s="129">
        <f t="shared" si="0"/>
        <v>0</v>
      </c>
      <c r="H32" s="130" t="s">
        <v>949</v>
      </c>
    </row>
    <row r="33" spans="1:8" x14ac:dyDescent="0.2">
      <c r="A33" s="104">
        <v>2.1800000000000002</v>
      </c>
      <c r="B33" s="103" t="s">
        <v>521</v>
      </c>
      <c r="C33" s="101">
        <v>0</v>
      </c>
      <c r="D33" s="100">
        <v>0</v>
      </c>
      <c r="E33" s="101">
        <v>0</v>
      </c>
      <c r="F33" s="101">
        <v>0</v>
      </c>
      <c r="G33" s="129">
        <f t="shared" si="0"/>
        <v>0</v>
      </c>
      <c r="H33" s="130" t="s">
        <v>949</v>
      </c>
    </row>
    <row r="34" spans="1:8" x14ac:dyDescent="0.2">
      <c r="A34" s="104">
        <v>2.19</v>
      </c>
      <c r="B34" s="103" t="s">
        <v>522</v>
      </c>
      <c r="C34" s="101">
        <v>0</v>
      </c>
      <c r="D34" s="100">
        <v>0</v>
      </c>
      <c r="E34" s="101">
        <v>0</v>
      </c>
      <c r="F34" s="101">
        <v>0</v>
      </c>
      <c r="G34" s="129">
        <f t="shared" si="0"/>
        <v>0</v>
      </c>
      <c r="H34" s="130" t="s">
        <v>949</v>
      </c>
    </row>
    <row r="35" spans="1:8" x14ac:dyDescent="0.2">
      <c r="A35" s="131">
        <v>2.2000000000000002</v>
      </c>
      <c r="B35" s="103" t="s">
        <v>523</v>
      </c>
      <c r="C35" s="101">
        <v>0</v>
      </c>
      <c r="D35" s="100">
        <v>0</v>
      </c>
      <c r="E35" s="101">
        <v>0</v>
      </c>
      <c r="F35" s="101">
        <v>0</v>
      </c>
      <c r="G35" s="129">
        <f t="shared" si="0"/>
        <v>0</v>
      </c>
      <c r="H35" s="130" t="s">
        <v>949</v>
      </c>
    </row>
    <row r="36" spans="1:8" x14ac:dyDescent="0.2">
      <c r="A36" s="104">
        <v>2.21</v>
      </c>
      <c r="B36" s="103" t="s">
        <v>524</v>
      </c>
      <c r="C36" s="101">
        <v>0</v>
      </c>
      <c r="D36" s="100">
        <v>0</v>
      </c>
      <c r="E36" s="101">
        <v>0</v>
      </c>
      <c r="F36" s="101">
        <v>0</v>
      </c>
      <c r="G36" s="129">
        <f t="shared" si="0"/>
        <v>0</v>
      </c>
      <c r="H36" s="130" t="s">
        <v>949</v>
      </c>
    </row>
    <row r="37" spans="1:8" x14ac:dyDescent="0.2">
      <c r="A37" s="104">
        <v>2.2200000000000002</v>
      </c>
      <c r="B37" s="103" t="s">
        <v>525</v>
      </c>
      <c r="C37" s="101">
        <v>0</v>
      </c>
      <c r="D37" s="100">
        <v>0</v>
      </c>
      <c r="E37" s="101">
        <v>0</v>
      </c>
      <c r="F37" s="101">
        <v>0</v>
      </c>
      <c r="G37" s="129">
        <f t="shared" si="0"/>
        <v>0</v>
      </c>
      <c r="H37" s="130" t="s">
        <v>949</v>
      </c>
    </row>
    <row r="38" spans="1:8" x14ac:dyDescent="0.2">
      <c r="A38" s="104">
        <v>2.23</v>
      </c>
      <c r="B38" s="103" t="s">
        <v>526</v>
      </c>
      <c r="C38" s="101">
        <v>0</v>
      </c>
      <c r="D38" s="100">
        <v>0</v>
      </c>
      <c r="E38" s="101">
        <v>0</v>
      </c>
      <c r="F38" s="101">
        <v>0</v>
      </c>
      <c r="G38" s="129">
        <f t="shared" si="0"/>
        <v>0</v>
      </c>
      <c r="H38" s="130" t="s">
        <v>949</v>
      </c>
    </row>
    <row r="39" spans="1:8" x14ac:dyDescent="0.2">
      <c r="A39" s="104">
        <v>2.2400000000000002</v>
      </c>
      <c r="B39" s="103" t="s">
        <v>527</v>
      </c>
      <c r="C39" s="101">
        <v>0</v>
      </c>
      <c r="D39" s="100">
        <v>0</v>
      </c>
      <c r="E39" s="101">
        <v>0</v>
      </c>
      <c r="F39" s="101">
        <v>0</v>
      </c>
      <c r="G39" s="129">
        <f t="shared" si="0"/>
        <v>0</v>
      </c>
      <c r="H39" s="130" t="s">
        <v>949</v>
      </c>
    </row>
    <row r="40" spans="1:8" x14ac:dyDescent="0.2">
      <c r="A40" s="104">
        <v>2.25</v>
      </c>
      <c r="B40" s="103" t="s">
        <v>528</v>
      </c>
      <c r="C40" s="101">
        <v>0</v>
      </c>
      <c r="D40" s="100">
        <v>0</v>
      </c>
      <c r="E40" s="101">
        <v>0</v>
      </c>
      <c r="F40" s="101">
        <v>0</v>
      </c>
      <c r="G40" s="129">
        <f t="shared" si="0"/>
        <v>0</v>
      </c>
      <c r="H40" s="130" t="s">
        <v>949</v>
      </c>
    </row>
    <row r="41" spans="1:8" x14ac:dyDescent="0.2">
      <c r="A41" s="104">
        <v>2.2599999999999998</v>
      </c>
      <c r="B41" s="103" t="s">
        <v>529</v>
      </c>
      <c r="C41" s="101">
        <v>0</v>
      </c>
      <c r="D41" s="100">
        <v>0</v>
      </c>
      <c r="E41" s="101">
        <v>0</v>
      </c>
      <c r="F41" s="101">
        <v>0</v>
      </c>
      <c r="G41" s="129">
        <f t="shared" si="0"/>
        <v>0</v>
      </c>
      <c r="H41" s="130" t="s">
        <v>949</v>
      </c>
    </row>
    <row r="42" spans="1:8" x14ac:dyDescent="0.2">
      <c r="A42" s="104">
        <v>2.27</v>
      </c>
      <c r="B42" s="103" t="s">
        <v>530</v>
      </c>
      <c r="C42" s="101">
        <v>0</v>
      </c>
      <c r="D42" s="100">
        <v>0</v>
      </c>
      <c r="E42" s="101">
        <v>0</v>
      </c>
      <c r="F42" s="101">
        <v>0</v>
      </c>
      <c r="G42" s="129">
        <f t="shared" si="0"/>
        <v>0</v>
      </c>
      <c r="H42" s="130" t="s">
        <v>949</v>
      </c>
    </row>
    <row r="43" spans="1:8" x14ac:dyDescent="0.2">
      <c r="A43" s="104">
        <v>2.2799999999999998</v>
      </c>
      <c r="B43" s="103" t="s">
        <v>531</v>
      </c>
      <c r="C43" s="101">
        <v>0</v>
      </c>
      <c r="D43" s="100">
        <v>0</v>
      </c>
      <c r="E43" s="101">
        <v>0</v>
      </c>
      <c r="F43" s="101">
        <v>0</v>
      </c>
      <c r="G43" s="129">
        <f t="shared" si="0"/>
        <v>0</v>
      </c>
      <c r="H43" s="130" t="s">
        <v>949</v>
      </c>
    </row>
    <row r="44" spans="1:8" x14ac:dyDescent="0.2">
      <c r="A44" s="104">
        <v>3.01</v>
      </c>
      <c r="B44" s="103" t="s">
        <v>532</v>
      </c>
      <c r="C44" s="101">
        <v>0</v>
      </c>
      <c r="D44" s="100">
        <v>0</v>
      </c>
      <c r="E44" s="101">
        <v>0</v>
      </c>
      <c r="F44" s="101">
        <v>0</v>
      </c>
      <c r="G44" s="129">
        <f t="shared" si="0"/>
        <v>0</v>
      </c>
      <c r="H44" s="130" t="s">
        <v>949</v>
      </c>
    </row>
    <row r="45" spans="1:8" x14ac:dyDescent="0.2">
      <c r="A45" s="104">
        <v>3.02</v>
      </c>
      <c r="B45" s="103" t="s">
        <v>533</v>
      </c>
      <c r="C45" s="101">
        <v>0</v>
      </c>
      <c r="D45" s="100">
        <v>0</v>
      </c>
      <c r="E45" s="101">
        <v>0</v>
      </c>
      <c r="F45" s="101">
        <v>0</v>
      </c>
      <c r="G45" s="129">
        <f t="shared" si="0"/>
        <v>0</v>
      </c>
      <c r="H45" s="130" t="s">
        <v>949</v>
      </c>
    </row>
    <row r="46" spans="1:8" x14ac:dyDescent="0.2">
      <c r="A46" s="104">
        <v>3.03</v>
      </c>
      <c r="B46" s="103" t="s">
        <v>534</v>
      </c>
      <c r="C46" s="101">
        <v>0</v>
      </c>
      <c r="D46" s="100">
        <v>0</v>
      </c>
      <c r="E46" s="101">
        <v>0</v>
      </c>
      <c r="F46" s="101">
        <v>0</v>
      </c>
      <c r="G46" s="129">
        <f t="shared" si="0"/>
        <v>0</v>
      </c>
      <c r="H46" s="130" t="s">
        <v>949</v>
      </c>
    </row>
    <row r="47" spans="1:8" x14ac:dyDescent="0.2">
      <c r="A47" s="104">
        <v>3.04</v>
      </c>
      <c r="B47" s="103" t="s">
        <v>535</v>
      </c>
      <c r="C47" s="101">
        <v>0</v>
      </c>
      <c r="D47" s="100">
        <v>0</v>
      </c>
      <c r="E47" s="101">
        <v>0</v>
      </c>
      <c r="F47" s="101">
        <v>0</v>
      </c>
      <c r="G47" s="132">
        <f t="shared" si="0"/>
        <v>0</v>
      </c>
      <c r="H47" s="130" t="s">
        <v>949</v>
      </c>
    </row>
    <row r="48" spans="1:8" x14ac:dyDescent="0.2">
      <c r="A48" s="104">
        <v>3.05</v>
      </c>
      <c r="B48" s="103" t="s">
        <v>536</v>
      </c>
      <c r="C48" s="101">
        <v>0</v>
      </c>
      <c r="D48" s="100">
        <v>0</v>
      </c>
      <c r="E48" s="101">
        <v>0</v>
      </c>
      <c r="F48" s="101">
        <v>0</v>
      </c>
      <c r="G48" s="133">
        <f t="shared" si="0"/>
        <v>0</v>
      </c>
      <c r="H48" s="130" t="s">
        <v>949</v>
      </c>
    </row>
    <row r="49" spans="1:8" x14ac:dyDescent="0.2">
      <c r="A49" s="104">
        <v>3.06</v>
      </c>
      <c r="B49" s="103" t="s">
        <v>537</v>
      </c>
      <c r="C49" s="101">
        <v>0</v>
      </c>
      <c r="D49" s="100">
        <v>0</v>
      </c>
      <c r="E49" s="101">
        <v>0</v>
      </c>
      <c r="F49" s="101">
        <v>0</v>
      </c>
      <c r="G49" s="133">
        <f t="shared" si="0"/>
        <v>0</v>
      </c>
      <c r="H49" s="130" t="s">
        <v>949</v>
      </c>
    </row>
    <row r="50" spans="1:8" x14ac:dyDescent="0.2">
      <c r="A50" s="104">
        <v>3.07</v>
      </c>
      <c r="B50" s="103" t="s">
        <v>538</v>
      </c>
      <c r="C50" s="101">
        <v>0</v>
      </c>
      <c r="D50" s="100">
        <v>0</v>
      </c>
      <c r="E50" s="101">
        <v>0</v>
      </c>
      <c r="F50" s="101">
        <v>0</v>
      </c>
      <c r="G50" s="133">
        <f t="shared" si="0"/>
        <v>0</v>
      </c>
      <c r="H50" s="130" t="s">
        <v>949</v>
      </c>
    </row>
    <row r="51" spans="1:8" x14ac:dyDescent="0.2">
      <c r="A51" s="104">
        <v>3.08</v>
      </c>
      <c r="B51" s="103" t="s">
        <v>539</v>
      </c>
      <c r="C51" s="101">
        <v>0</v>
      </c>
      <c r="D51" s="100">
        <v>0</v>
      </c>
      <c r="E51" s="101">
        <v>0</v>
      </c>
      <c r="F51" s="101">
        <v>0</v>
      </c>
      <c r="G51" s="133">
        <f t="shared" si="0"/>
        <v>0</v>
      </c>
      <c r="H51" s="130" t="s">
        <v>949</v>
      </c>
    </row>
    <row r="52" spans="1:8" x14ac:dyDescent="0.2">
      <c r="A52" s="104">
        <v>3.09</v>
      </c>
      <c r="B52" s="103" t="s">
        <v>540</v>
      </c>
      <c r="C52" s="101">
        <v>0</v>
      </c>
      <c r="D52" s="100">
        <v>0</v>
      </c>
      <c r="E52" s="101">
        <v>0</v>
      </c>
      <c r="F52" s="101">
        <v>0</v>
      </c>
      <c r="G52" s="133">
        <f t="shared" si="0"/>
        <v>0</v>
      </c>
      <c r="H52" s="130" t="s">
        <v>949</v>
      </c>
    </row>
    <row r="53" spans="1:8" x14ac:dyDescent="0.2">
      <c r="A53" s="131">
        <v>3.1</v>
      </c>
      <c r="B53" s="103" t="s">
        <v>541</v>
      </c>
      <c r="C53" s="101">
        <v>0</v>
      </c>
      <c r="D53" s="100">
        <v>0</v>
      </c>
      <c r="E53" s="101">
        <v>0</v>
      </c>
      <c r="F53" s="101">
        <v>0</v>
      </c>
      <c r="G53" s="133">
        <f t="shared" si="0"/>
        <v>0</v>
      </c>
      <c r="H53" s="130" t="s">
        <v>949</v>
      </c>
    </row>
    <row r="54" spans="1:8" x14ac:dyDescent="0.2">
      <c r="A54" s="104">
        <v>3.11</v>
      </c>
      <c r="B54" s="103" t="s">
        <v>542</v>
      </c>
      <c r="C54" s="101">
        <v>0</v>
      </c>
      <c r="D54" s="100">
        <v>0</v>
      </c>
      <c r="E54" s="101">
        <v>0</v>
      </c>
      <c r="F54" s="101">
        <v>0</v>
      </c>
      <c r="G54" s="133">
        <f t="shared" si="0"/>
        <v>0</v>
      </c>
      <c r="H54" s="130" t="s">
        <v>949</v>
      </c>
    </row>
    <row r="55" spans="1:8" x14ac:dyDescent="0.2">
      <c r="A55" s="104">
        <v>3.12</v>
      </c>
      <c r="B55" s="103" t="s">
        <v>543</v>
      </c>
      <c r="C55" s="101">
        <v>0</v>
      </c>
      <c r="D55" s="100">
        <v>0</v>
      </c>
      <c r="E55" s="101">
        <v>0</v>
      </c>
      <c r="F55" s="101">
        <v>0</v>
      </c>
      <c r="G55" s="133">
        <f t="shared" si="0"/>
        <v>0</v>
      </c>
      <c r="H55" s="130" t="s">
        <v>949</v>
      </c>
    </row>
    <row r="56" spans="1:8" x14ac:dyDescent="0.2">
      <c r="A56" s="104">
        <v>3.13</v>
      </c>
      <c r="B56" s="103" t="s">
        <v>544</v>
      </c>
      <c r="C56" s="101">
        <v>0</v>
      </c>
      <c r="D56" s="100">
        <v>0</v>
      </c>
      <c r="E56" s="101">
        <v>0</v>
      </c>
      <c r="F56" s="101">
        <v>0</v>
      </c>
      <c r="G56" s="133">
        <f t="shared" si="0"/>
        <v>0</v>
      </c>
      <c r="H56" s="130" t="s">
        <v>949</v>
      </c>
    </row>
    <row r="57" spans="1:8" x14ac:dyDescent="0.2">
      <c r="A57" s="104">
        <v>3.14</v>
      </c>
      <c r="B57" s="103" t="s">
        <v>545</v>
      </c>
      <c r="C57" s="101">
        <v>0</v>
      </c>
      <c r="D57" s="100">
        <v>0</v>
      </c>
      <c r="E57" s="101">
        <v>0</v>
      </c>
      <c r="F57" s="101">
        <v>0</v>
      </c>
      <c r="G57" s="133">
        <f t="shared" si="0"/>
        <v>0</v>
      </c>
      <c r="H57" s="130" t="s">
        <v>949</v>
      </c>
    </row>
    <row r="58" spans="1:8" x14ac:dyDescent="0.2">
      <c r="A58" s="104">
        <v>3.15</v>
      </c>
      <c r="B58" s="103" t="s">
        <v>546</v>
      </c>
      <c r="C58" s="101">
        <v>0</v>
      </c>
      <c r="D58" s="100">
        <v>0</v>
      </c>
      <c r="E58" s="101">
        <v>0</v>
      </c>
      <c r="F58" s="101">
        <v>0</v>
      </c>
      <c r="G58" s="133">
        <f t="shared" si="0"/>
        <v>0</v>
      </c>
      <c r="H58" s="130" t="s">
        <v>949</v>
      </c>
    </row>
    <row r="59" spans="1:8" x14ac:dyDescent="0.2">
      <c r="A59" s="104">
        <v>3.16</v>
      </c>
      <c r="B59" s="103" t="s">
        <v>547</v>
      </c>
      <c r="C59" s="101">
        <v>0</v>
      </c>
      <c r="D59" s="100">
        <v>0</v>
      </c>
      <c r="E59" s="101">
        <v>0</v>
      </c>
      <c r="F59" s="101">
        <v>0</v>
      </c>
      <c r="G59" s="133">
        <f t="shared" si="0"/>
        <v>0</v>
      </c>
      <c r="H59" s="130" t="s">
        <v>949</v>
      </c>
    </row>
    <row r="60" spans="1:8" x14ac:dyDescent="0.2">
      <c r="A60" s="104">
        <v>3.17</v>
      </c>
      <c r="B60" s="103" t="s">
        <v>548</v>
      </c>
      <c r="C60" s="101">
        <v>0</v>
      </c>
      <c r="D60" s="100">
        <v>0</v>
      </c>
      <c r="E60" s="101">
        <v>0</v>
      </c>
      <c r="F60" s="101">
        <v>0</v>
      </c>
      <c r="G60" s="133">
        <f t="shared" si="0"/>
        <v>0</v>
      </c>
      <c r="H60" s="130" t="s">
        <v>949</v>
      </c>
    </row>
    <row r="61" spans="1:8" x14ac:dyDescent="0.2">
      <c r="A61" s="104">
        <v>3.18</v>
      </c>
      <c r="B61" s="103" t="s">
        <v>549</v>
      </c>
      <c r="C61" s="101">
        <v>0</v>
      </c>
      <c r="D61" s="100">
        <v>0</v>
      </c>
      <c r="E61" s="101">
        <v>0</v>
      </c>
      <c r="F61" s="101">
        <v>0</v>
      </c>
      <c r="G61" s="133">
        <f t="shared" si="0"/>
        <v>0</v>
      </c>
      <c r="H61" s="130" t="s">
        <v>949</v>
      </c>
    </row>
    <row r="62" spans="1:8" x14ac:dyDescent="0.2">
      <c r="A62" s="104">
        <v>3.19</v>
      </c>
      <c r="B62" s="103" t="s">
        <v>550</v>
      </c>
      <c r="C62" s="101">
        <v>0</v>
      </c>
      <c r="D62" s="100">
        <v>0</v>
      </c>
      <c r="E62" s="101">
        <v>0</v>
      </c>
      <c r="F62" s="101">
        <v>0</v>
      </c>
      <c r="G62" s="133">
        <f t="shared" si="0"/>
        <v>0</v>
      </c>
      <c r="H62" s="130" t="s">
        <v>949</v>
      </c>
    </row>
    <row r="63" spans="1:8" x14ac:dyDescent="0.2">
      <c r="A63" s="131">
        <v>3.2</v>
      </c>
      <c r="B63" s="103" t="s">
        <v>551</v>
      </c>
      <c r="C63" s="101">
        <v>0</v>
      </c>
      <c r="D63" s="100">
        <v>0</v>
      </c>
      <c r="E63" s="101">
        <v>0</v>
      </c>
      <c r="F63" s="101">
        <v>0</v>
      </c>
      <c r="G63" s="133">
        <f t="shared" si="0"/>
        <v>0</v>
      </c>
      <c r="H63" s="130" t="s">
        <v>949</v>
      </c>
    </row>
    <row r="64" spans="1:8" x14ac:dyDescent="0.2">
      <c r="A64" s="104">
        <v>3.21</v>
      </c>
      <c r="B64" s="103" t="s">
        <v>552</v>
      </c>
      <c r="C64" s="101">
        <v>0</v>
      </c>
      <c r="D64" s="100">
        <v>0</v>
      </c>
      <c r="E64" s="101">
        <v>0</v>
      </c>
      <c r="F64" s="101">
        <v>0</v>
      </c>
      <c r="G64" s="133">
        <f t="shared" si="0"/>
        <v>0</v>
      </c>
      <c r="H64" s="130" t="s">
        <v>949</v>
      </c>
    </row>
    <row r="65" spans="1:8" x14ac:dyDescent="0.2">
      <c r="A65" s="104">
        <v>3.22</v>
      </c>
      <c r="B65" s="103" t="s">
        <v>553</v>
      </c>
      <c r="C65" s="101">
        <v>0</v>
      </c>
      <c r="D65" s="100">
        <v>0</v>
      </c>
      <c r="E65" s="101">
        <v>0</v>
      </c>
      <c r="F65" s="101">
        <v>0</v>
      </c>
      <c r="G65" s="133">
        <f t="shared" si="0"/>
        <v>0</v>
      </c>
      <c r="H65" s="130" t="s">
        <v>949</v>
      </c>
    </row>
    <row r="66" spans="1:8" x14ac:dyDescent="0.2">
      <c r="A66" s="104">
        <v>3.23</v>
      </c>
      <c r="B66" s="103" t="s">
        <v>554</v>
      </c>
      <c r="C66" s="101">
        <v>0</v>
      </c>
      <c r="D66" s="100">
        <v>0</v>
      </c>
      <c r="E66" s="101">
        <v>0</v>
      </c>
      <c r="F66" s="101">
        <v>0</v>
      </c>
      <c r="G66" s="133">
        <f t="shared" si="0"/>
        <v>0</v>
      </c>
      <c r="H66" s="130" t="s">
        <v>949</v>
      </c>
    </row>
    <row r="67" spans="1:8" x14ac:dyDescent="0.2">
      <c r="A67" s="104">
        <v>3.24</v>
      </c>
      <c r="B67" s="103" t="s">
        <v>555</v>
      </c>
      <c r="C67" s="101">
        <v>0</v>
      </c>
      <c r="D67" s="100">
        <v>0</v>
      </c>
      <c r="E67" s="101">
        <v>0</v>
      </c>
      <c r="F67" s="101">
        <v>0</v>
      </c>
      <c r="G67" s="133">
        <f t="shared" si="0"/>
        <v>0</v>
      </c>
      <c r="H67" s="130" t="s">
        <v>949</v>
      </c>
    </row>
    <row r="68" spans="1:8" x14ac:dyDescent="0.2">
      <c r="A68" s="104">
        <v>3.25</v>
      </c>
      <c r="B68" s="103" t="s">
        <v>556</v>
      </c>
      <c r="C68" s="101">
        <v>0</v>
      </c>
      <c r="D68" s="100">
        <v>0</v>
      </c>
      <c r="E68" s="101">
        <v>0</v>
      </c>
      <c r="F68" s="101">
        <v>0</v>
      </c>
      <c r="G68" s="133">
        <f t="shared" ref="G68:G127" si="1">+SUMPRODUCT(C67:F67,C68:F68)</f>
        <v>0</v>
      </c>
      <c r="H68" s="130" t="s">
        <v>949</v>
      </c>
    </row>
    <row r="69" spans="1:8" x14ac:dyDescent="0.2">
      <c r="A69" s="104">
        <v>3.26</v>
      </c>
      <c r="B69" s="103" t="s">
        <v>557</v>
      </c>
      <c r="C69" s="101">
        <v>0</v>
      </c>
      <c r="D69" s="100">
        <v>0</v>
      </c>
      <c r="E69" s="101">
        <v>0</v>
      </c>
      <c r="F69" s="101">
        <v>0</v>
      </c>
      <c r="G69" s="133">
        <f t="shared" si="1"/>
        <v>0</v>
      </c>
      <c r="H69" s="130" t="s">
        <v>949</v>
      </c>
    </row>
    <row r="70" spans="1:8" x14ac:dyDescent="0.2">
      <c r="A70" s="104">
        <v>3.27</v>
      </c>
      <c r="B70" s="103" t="s">
        <v>558</v>
      </c>
      <c r="C70" s="101">
        <v>0</v>
      </c>
      <c r="D70" s="100">
        <v>0</v>
      </c>
      <c r="E70" s="101">
        <v>0</v>
      </c>
      <c r="F70" s="101">
        <v>0</v>
      </c>
      <c r="G70" s="133">
        <f t="shared" si="1"/>
        <v>0</v>
      </c>
      <c r="H70" s="130" t="s">
        <v>949</v>
      </c>
    </row>
    <row r="71" spans="1:8" x14ac:dyDescent="0.2">
      <c r="A71" s="104">
        <v>3.28</v>
      </c>
      <c r="B71" s="103" t="s">
        <v>559</v>
      </c>
      <c r="C71" s="101">
        <v>0</v>
      </c>
      <c r="D71" s="100">
        <v>0</v>
      </c>
      <c r="E71" s="101">
        <v>0</v>
      </c>
      <c r="F71" s="101">
        <v>0</v>
      </c>
      <c r="G71" s="133">
        <f t="shared" si="1"/>
        <v>0</v>
      </c>
      <c r="H71" s="130" t="s">
        <v>949</v>
      </c>
    </row>
    <row r="72" spans="1:8" x14ac:dyDescent="0.2">
      <c r="A72" s="104">
        <v>3.29</v>
      </c>
      <c r="B72" s="103" t="s">
        <v>560</v>
      </c>
      <c r="C72" s="101">
        <v>0</v>
      </c>
      <c r="D72" s="100">
        <v>0</v>
      </c>
      <c r="E72" s="101">
        <v>0</v>
      </c>
      <c r="F72" s="101">
        <v>0</v>
      </c>
      <c r="G72" s="133">
        <f t="shared" si="1"/>
        <v>0</v>
      </c>
      <c r="H72" s="130" t="s">
        <v>949</v>
      </c>
    </row>
    <row r="73" spans="1:8" x14ac:dyDescent="0.2">
      <c r="A73" s="131">
        <v>3.3</v>
      </c>
      <c r="B73" s="103" t="s">
        <v>561</v>
      </c>
      <c r="C73" s="101">
        <v>0</v>
      </c>
      <c r="D73" s="100">
        <v>0</v>
      </c>
      <c r="E73" s="101">
        <v>0</v>
      </c>
      <c r="F73" s="101">
        <v>0</v>
      </c>
      <c r="G73" s="133">
        <f t="shared" si="1"/>
        <v>0</v>
      </c>
      <c r="H73" s="130" t="s">
        <v>949</v>
      </c>
    </row>
    <row r="74" spans="1:8" x14ac:dyDescent="0.2">
      <c r="A74" s="104">
        <v>3.31</v>
      </c>
      <c r="B74" s="103" t="s">
        <v>562</v>
      </c>
      <c r="C74" s="101">
        <v>0</v>
      </c>
      <c r="D74" s="100">
        <v>0</v>
      </c>
      <c r="E74" s="101">
        <v>0</v>
      </c>
      <c r="F74" s="101">
        <v>0</v>
      </c>
      <c r="G74" s="133">
        <f t="shared" si="1"/>
        <v>0</v>
      </c>
      <c r="H74" s="130" t="s">
        <v>949</v>
      </c>
    </row>
    <row r="75" spans="1:8" x14ac:dyDescent="0.2">
      <c r="A75" s="104">
        <v>3.32</v>
      </c>
      <c r="B75" s="103" t="s">
        <v>563</v>
      </c>
      <c r="C75" s="101">
        <v>0</v>
      </c>
      <c r="D75" s="100">
        <v>0</v>
      </c>
      <c r="E75" s="101">
        <v>0</v>
      </c>
      <c r="F75" s="101">
        <v>0</v>
      </c>
      <c r="G75" s="133">
        <f t="shared" si="1"/>
        <v>0</v>
      </c>
      <c r="H75" s="130" t="s">
        <v>949</v>
      </c>
    </row>
    <row r="76" spans="1:8" x14ac:dyDescent="0.2">
      <c r="A76" s="104">
        <v>3.33</v>
      </c>
      <c r="B76" s="103" t="s">
        <v>564</v>
      </c>
      <c r="C76" s="101">
        <v>0</v>
      </c>
      <c r="D76" s="100">
        <v>0</v>
      </c>
      <c r="E76" s="101">
        <v>0</v>
      </c>
      <c r="F76" s="101">
        <v>0</v>
      </c>
      <c r="G76" s="133">
        <f t="shared" si="1"/>
        <v>0</v>
      </c>
      <c r="H76" s="130" t="s">
        <v>949</v>
      </c>
    </row>
    <row r="77" spans="1:8" x14ac:dyDescent="0.2">
      <c r="A77" s="104">
        <v>3.34</v>
      </c>
      <c r="B77" s="103" t="s">
        <v>565</v>
      </c>
      <c r="C77" s="101">
        <v>0</v>
      </c>
      <c r="D77" s="100">
        <v>0</v>
      </c>
      <c r="E77" s="101">
        <v>0</v>
      </c>
      <c r="F77" s="101">
        <v>0</v>
      </c>
      <c r="G77" s="133">
        <f t="shared" si="1"/>
        <v>0</v>
      </c>
      <c r="H77" s="130" t="s">
        <v>949</v>
      </c>
    </row>
    <row r="78" spans="1:8" x14ac:dyDescent="0.2">
      <c r="A78" s="104">
        <v>3.35</v>
      </c>
      <c r="B78" s="103" t="s">
        <v>566</v>
      </c>
      <c r="C78" s="101">
        <v>0</v>
      </c>
      <c r="D78" s="100">
        <v>0</v>
      </c>
      <c r="E78" s="101">
        <v>0</v>
      </c>
      <c r="F78" s="101">
        <v>0</v>
      </c>
      <c r="G78" s="133">
        <f t="shared" si="1"/>
        <v>0</v>
      </c>
      <c r="H78" s="130" t="s">
        <v>949</v>
      </c>
    </row>
    <row r="79" spans="1:8" x14ac:dyDescent="0.2">
      <c r="A79" s="104">
        <v>3.36</v>
      </c>
      <c r="B79" s="103" t="s">
        <v>567</v>
      </c>
      <c r="C79" s="101">
        <v>0</v>
      </c>
      <c r="D79" s="100">
        <v>0</v>
      </c>
      <c r="E79" s="101">
        <v>0</v>
      </c>
      <c r="F79" s="101">
        <v>0</v>
      </c>
      <c r="G79" s="133">
        <f t="shared" si="1"/>
        <v>0</v>
      </c>
      <c r="H79" s="130" t="s">
        <v>949</v>
      </c>
    </row>
    <row r="80" spans="1:8" x14ac:dyDescent="0.2">
      <c r="A80" s="104">
        <v>3.37</v>
      </c>
      <c r="B80" s="103" t="s">
        <v>568</v>
      </c>
      <c r="C80" s="101">
        <v>0</v>
      </c>
      <c r="D80" s="100">
        <v>0</v>
      </c>
      <c r="E80" s="101">
        <v>0</v>
      </c>
      <c r="F80" s="101">
        <v>0</v>
      </c>
      <c r="G80" s="133">
        <f t="shared" si="1"/>
        <v>0</v>
      </c>
      <c r="H80" s="130" t="s">
        <v>949</v>
      </c>
    </row>
    <row r="81" spans="1:8" x14ac:dyDescent="0.2">
      <c r="A81" s="104">
        <v>3.38</v>
      </c>
      <c r="B81" s="103" t="s">
        <v>569</v>
      </c>
      <c r="C81" s="101">
        <v>0</v>
      </c>
      <c r="D81" s="100">
        <v>0</v>
      </c>
      <c r="E81" s="101">
        <v>0</v>
      </c>
      <c r="F81" s="101">
        <v>0</v>
      </c>
      <c r="G81" s="133">
        <f t="shared" si="1"/>
        <v>0</v>
      </c>
      <c r="H81" s="130" t="s">
        <v>949</v>
      </c>
    </row>
    <row r="82" spans="1:8" x14ac:dyDescent="0.2">
      <c r="A82" s="104">
        <v>3.39</v>
      </c>
      <c r="B82" s="103" t="s">
        <v>570</v>
      </c>
      <c r="C82" s="101">
        <v>0</v>
      </c>
      <c r="D82" s="100">
        <v>0</v>
      </c>
      <c r="E82" s="101">
        <v>0</v>
      </c>
      <c r="F82" s="101">
        <v>0</v>
      </c>
      <c r="G82" s="133">
        <f t="shared" si="1"/>
        <v>0</v>
      </c>
      <c r="H82" s="130" t="s">
        <v>949</v>
      </c>
    </row>
    <row r="83" spans="1:8" x14ac:dyDescent="0.2">
      <c r="A83" s="134">
        <v>4.01</v>
      </c>
      <c r="B83" s="135" t="s">
        <v>571</v>
      </c>
      <c r="C83" s="101">
        <v>0</v>
      </c>
      <c r="D83" s="100">
        <v>0</v>
      </c>
      <c r="E83" s="101">
        <v>0</v>
      </c>
      <c r="F83" s="101">
        <v>0</v>
      </c>
      <c r="G83" s="133">
        <f t="shared" si="1"/>
        <v>0</v>
      </c>
      <c r="H83" s="130" t="s">
        <v>949</v>
      </c>
    </row>
    <row r="84" spans="1:8" x14ac:dyDescent="0.2">
      <c r="A84" s="134">
        <v>4.0199999999999996</v>
      </c>
      <c r="B84" s="135" t="s">
        <v>572</v>
      </c>
      <c r="C84" s="101">
        <v>0</v>
      </c>
      <c r="D84" s="100">
        <v>0</v>
      </c>
      <c r="E84" s="101">
        <v>0</v>
      </c>
      <c r="F84" s="101">
        <v>0</v>
      </c>
      <c r="G84" s="133">
        <f t="shared" si="1"/>
        <v>0</v>
      </c>
      <c r="H84" s="130" t="s">
        <v>949</v>
      </c>
    </row>
    <row r="85" spans="1:8" x14ac:dyDescent="0.2">
      <c r="A85" s="134">
        <v>4.03</v>
      </c>
      <c r="B85" s="135" t="s">
        <v>573</v>
      </c>
      <c r="C85" s="101">
        <v>0</v>
      </c>
      <c r="D85" s="100">
        <v>0</v>
      </c>
      <c r="E85" s="101">
        <v>0</v>
      </c>
      <c r="F85" s="101">
        <v>0</v>
      </c>
      <c r="G85" s="133">
        <f t="shared" si="1"/>
        <v>0</v>
      </c>
      <c r="H85" s="130" t="s">
        <v>949</v>
      </c>
    </row>
    <row r="86" spans="1:8" x14ac:dyDescent="0.2">
      <c r="A86" s="134">
        <v>4.04</v>
      </c>
      <c r="B86" s="135" t="s">
        <v>574</v>
      </c>
      <c r="C86" s="101">
        <v>0</v>
      </c>
      <c r="D86" s="100">
        <v>0</v>
      </c>
      <c r="E86" s="101">
        <v>0</v>
      </c>
      <c r="F86" s="101">
        <v>0</v>
      </c>
      <c r="G86" s="133">
        <f t="shared" si="1"/>
        <v>0</v>
      </c>
      <c r="H86" s="130" t="s">
        <v>949</v>
      </c>
    </row>
    <row r="87" spans="1:8" x14ac:dyDescent="0.2">
      <c r="A87" s="134">
        <v>4.05</v>
      </c>
      <c r="B87" s="135" t="s">
        <v>575</v>
      </c>
      <c r="C87" s="101">
        <v>0</v>
      </c>
      <c r="D87" s="100">
        <v>0</v>
      </c>
      <c r="E87" s="101">
        <v>0</v>
      </c>
      <c r="F87" s="101">
        <v>0</v>
      </c>
      <c r="G87" s="133">
        <f t="shared" si="1"/>
        <v>0</v>
      </c>
      <c r="H87" s="130" t="s">
        <v>949</v>
      </c>
    </row>
    <row r="88" spans="1:8" x14ac:dyDescent="0.2">
      <c r="A88" s="134">
        <v>4.0599999999999996</v>
      </c>
      <c r="B88" s="135" t="s">
        <v>576</v>
      </c>
      <c r="C88" s="101">
        <v>0</v>
      </c>
      <c r="D88" s="100">
        <v>0</v>
      </c>
      <c r="E88" s="101">
        <v>0</v>
      </c>
      <c r="F88" s="101">
        <v>0</v>
      </c>
      <c r="G88" s="133">
        <f t="shared" si="1"/>
        <v>0</v>
      </c>
      <c r="H88" s="130" t="s">
        <v>949</v>
      </c>
    </row>
    <row r="89" spans="1:8" x14ac:dyDescent="0.2">
      <c r="A89" s="134">
        <v>4.07</v>
      </c>
      <c r="B89" s="135" t="s">
        <v>577</v>
      </c>
      <c r="C89" s="101">
        <v>0</v>
      </c>
      <c r="D89" s="100">
        <v>0</v>
      </c>
      <c r="E89" s="101">
        <v>0</v>
      </c>
      <c r="F89" s="101">
        <v>0</v>
      </c>
      <c r="G89" s="133">
        <f t="shared" si="1"/>
        <v>0</v>
      </c>
      <c r="H89" s="130" t="s">
        <v>949</v>
      </c>
    </row>
    <row r="90" spans="1:8" x14ac:dyDescent="0.2">
      <c r="A90" s="134">
        <v>4.08</v>
      </c>
      <c r="B90" s="135" t="s">
        <v>578</v>
      </c>
      <c r="C90" s="101">
        <v>0</v>
      </c>
      <c r="D90" s="100">
        <v>0</v>
      </c>
      <c r="E90" s="101">
        <v>0</v>
      </c>
      <c r="F90" s="101">
        <v>0</v>
      </c>
      <c r="G90" s="133">
        <f t="shared" si="1"/>
        <v>0</v>
      </c>
      <c r="H90" s="130" t="s">
        <v>949</v>
      </c>
    </row>
    <row r="91" spans="1:8" x14ac:dyDescent="0.2">
      <c r="A91" s="134">
        <v>4.09</v>
      </c>
      <c r="B91" s="135" t="s">
        <v>579</v>
      </c>
      <c r="C91" s="101">
        <v>0</v>
      </c>
      <c r="D91" s="100">
        <v>0</v>
      </c>
      <c r="E91" s="101">
        <v>0</v>
      </c>
      <c r="F91" s="101">
        <v>0</v>
      </c>
      <c r="G91" s="133">
        <f t="shared" si="1"/>
        <v>0</v>
      </c>
      <c r="H91" s="130" t="s">
        <v>949</v>
      </c>
    </row>
    <row r="92" spans="1:8" x14ac:dyDescent="0.2">
      <c r="A92" s="136">
        <v>4.0999999999999996</v>
      </c>
      <c r="B92" s="135" t="s">
        <v>580</v>
      </c>
      <c r="C92" s="101">
        <v>0</v>
      </c>
      <c r="D92" s="100">
        <v>0</v>
      </c>
      <c r="E92" s="101">
        <v>0</v>
      </c>
      <c r="F92" s="101">
        <v>0</v>
      </c>
      <c r="G92" s="133">
        <f t="shared" si="1"/>
        <v>0</v>
      </c>
      <c r="H92" s="130" t="s">
        <v>949</v>
      </c>
    </row>
    <row r="93" spans="1:8" x14ac:dyDescent="0.2">
      <c r="A93" s="134">
        <v>4.1100000000000003</v>
      </c>
      <c r="B93" s="135" t="s">
        <v>581</v>
      </c>
      <c r="C93" s="101">
        <v>0</v>
      </c>
      <c r="D93" s="100">
        <v>0</v>
      </c>
      <c r="E93" s="101">
        <v>0</v>
      </c>
      <c r="F93" s="101">
        <v>0</v>
      </c>
      <c r="G93" s="133">
        <f t="shared" si="1"/>
        <v>0</v>
      </c>
      <c r="H93" s="130" t="s">
        <v>949</v>
      </c>
    </row>
    <row r="94" spans="1:8" x14ac:dyDescent="0.2">
      <c r="A94" s="134">
        <v>4.12</v>
      </c>
      <c r="B94" s="135" t="s">
        <v>582</v>
      </c>
      <c r="C94" s="101">
        <v>0</v>
      </c>
      <c r="D94" s="100">
        <v>0</v>
      </c>
      <c r="E94" s="101">
        <v>0</v>
      </c>
      <c r="F94" s="101">
        <v>0</v>
      </c>
      <c r="G94" s="133">
        <f t="shared" si="1"/>
        <v>0</v>
      </c>
      <c r="H94" s="130" t="s">
        <v>949</v>
      </c>
    </row>
    <row r="95" spans="1:8" x14ac:dyDescent="0.2">
      <c r="A95" s="134">
        <v>4.1399999999999997</v>
      </c>
      <c r="B95" s="135" t="s">
        <v>583</v>
      </c>
      <c r="C95" s="101">
        <v>0</v>
      </c>
      <c r="D95" s="100">
        <v>0</v>
      </c>
      <c r="E95" s="101">
        <v>0</v>
      </c>
      <c r="F95" s="101">
        <v>0</v>
      </c>
      <c r="G95" s="133">
        <f t="shared" si="1"/>
        <v>0</v>
      </c>
      <c r="H95" s="130" t="s">
        <v>949</v>
      </c>
    </row>
    <row r="96" spans="1:8" x14ac:dyDescent="0.2">
      <c r="A96" s="134">
        <v>5.01</v>
      </c>
      <c r="B96" s="135" t="s">
        <v>584</v>
      </c>
      <c r="C96" s="101">
        <v>0</v>
      </c>
      <c r="D96" s="100">
        <v>0</v>
      </c>
      <c r="E96" s="101">
        <v>0</v>
      </c>
      <c r="F96" s="101">
        <v>0</v>
      </c>
      <c r="G96" s="133">
        <f t="shared" si="1"/>
        <v>0</v>
      </c>
      <c r="H96" s="130" t="s">
        <v>949</v>
      </c>
    </row>
    <row r="97" spans="1:8" x14ac:dyDescent="0.2">
      <c r="A97" s="134">
        <v>5.0199999999999996</v>
      </c>
      <c r="B97" s="135" t="s">
        <v>585</v>
      </c>
      <c r="C97" s="101">
        <v>0</v>
      </c>
      <c r="D97" s="100">
        <v>0</v>
      </c>
      <c r="E97" s="101">
        <v>0</v>
      </c>
      <c r="F97" s="101">
        <v>0</v>
      </c>
      <c r="G97" s="133">
        <f t="shared" si="1"/>
        <v>0</v>
      </c>
      <c r="H97" s="130" t="s">
        <v>949</v>
      </c>
    </row>
    <row r="98" spans="1:8" x14ac:dyDescent="0.2">
      <c r="A98" s="134">
        <v>5.03</v>
      </c>
      <c r="B98" s="135" t="s">
        <v>586</v>
      </c>
      <c r="C98" s="101">
        <v>0</v>
      </c>
      <c r="D98" s="100">
        <v>0</v>
      </c>
      <c r="E98" s="101">
        <v>0</v>
      </c>
      <c r="F98" s="101">
        <v>0</v>
      </c>
      <c r="G98" s="133">
        <f t="shared" si="1"/>
        <v>0</v>
      </c>
      <c r="H98" s="130" t="s">
        <v>949</v>
      </c>
    </row>
    <row r="99" spans="1:8" x14ac:dyDescent="0.2">
      <c r="A99" s="134">
        <v>5.04</v>
      </c>
      <c r="B99" s="135" t="s">
        <v>587</v>
      </c>
      <c r="C99" s="101">
        <v>0</v>
      </c>
      <c r="D99" s="100">
        <v>0</v>
      </c>
      <c r="E99" s="101">
        <v>0</v>
      </c>
      <c r="F99" s="101">
        <v>0</v>
      </c>
      <c r="G99" s="133">
        <f t="shared" si="1"/>
        <v>0</v>
      </c>
      <c r="H99" s="130" t="s">
        <v>949</v>
      </c>
    </row>
    <row r="100" spans="1:8" x14ac:dyDescent="0.2">
      <c r="A100" s="134">
        <v>5.05</v>
      </c>
      <c r="B100" s="135" t="s">
        <v>588</v>
      </c>
      <c r="C100" s="101">
        <v>0</v>
      </c>
      <c r="D100" s="100">
        <v>0</v>
      </c>
      <c r="E100" s="101">
        <v>0</v>
      </c>
      <c r="F100" s="101">
        <v>0</v>
      </c>
      <c r="G100" s="133">
        <f t="shared" si="1"/>
        <v>0</v>
      </c>
      <c r="H100" s="130" t="s">
        <v>949</v>
      </c>
    </row>
    <row r="101" spans="1:8" x14ac:dyDescent="0.2">
      <c r="A101" s="134">
        <v>5.0599999999999996</v>
      </c>
      <c r="B101" s="135" t="s">
        <v>589</v>
      </c>
      <c r="C101" s="101">
        <v>0</v>
      </c>
      <c r="D101" s="100">
        <v>0</v>
      </c>
      <c r="E101" s="101">
        <v>0</v>
      </c>
      <c r="F101" s="101">
        <v>0</v>
      </c>
      <c r="G101" s="133">
        <f t="shared" si="1"/>
        <v>0</v>
      </c>
      <c r="H101" s="130" t="s">
        <v>949</v>
      </c>
    </row>
    <row r="102" spans="1:8" x14ac:dyDescent="0.2">
      <c r="A102" s="134">
        <v>5.07</v>
      </c>
      <c r="B102" s="135" t="s">
        <v>590</v>
      </c>
      <c r="C102" s="101">
        <v>0</v>
      </c>
      <c r="D102" s="100">
        <v>0</v>
      </c>
      <c r="E102" s="101">
        <v>0</v>
      </c>
      <c r="F102" s="101">
        <v>0</v>
      </c>
      <c r="G102" s="133">
        <f t="shared" si="1"/>
        <v>0</v>
      </c>
      <c r="H102" s="130" t="s">
        <v>949</v>
      </c>
    </row>
    <row r="103" spans="1:8" x14ac:dyDescent="0.2">
      <c r="A103" s="134">
        <v>5.08</v>
      </c>
      <c r="B103" s="135" t="s">
        <v>591</v>
      </c>
      <c r="C103" s="101">
        <v>0</v>
      </c>
      <c r="D103" s="100">
        <v>0</v>
      </c>
      <c r="E103" s="101">
        <v>0</v>
      </c>
      <c r="F103" s="101">
        <v>0</v>
      </c>
      <c r="G103" s="133">
        <f t="shared" si="1"/>
        <v>0</v>
      </c>
      <c r="H103" s="130" t="s">
        <v>949</v>
      </c>
    </row>
    <row r="104" spans="1:8" x14ac:dyDescent="0.2">
      <c r="A104" s="134">
        <v>5.09</v>
      </c>
      <c r="B104" s="135" t="s">
        <v>592</v>
      </c>
      <c r="C104" s="101">
        <v>0</v>
      </c>
      <c r="D104" s="100">
        <v>0</v>
      </c>
      <c r="E104" s="101">
        <v>0</v>
      </c>
      <c r="F104" s="101">
        <v>0</v>
      </c>
      <c r="G104" s="133">
        <f t="shared" si="1"/>
        <v>0</v>
      </c>
      <c r="H104" s="130" t="s">
        <v>949</v>
      </c>
    </row>
    <row r="105" spans="1:8" x14ac:dyDescent="0.2">
      <c r="A105" s="136">
        <v>5.0999999999999996</v>
      </c>
      <c r="B105" s="135" t="s">
        <v>593</v>
      </c>
      <c r="C105" s="101">
        <v>0</v>
      </c>
      <c r="D105" s="100">
        <v>0</v>
      </c>
      <c r="E105" s="101">
        <v>0</v>
      </c>
      <c r="F105" s="101">
        <v>0</v>
      </c>
      <c r="G105" s="133">
        <f t="shared" si="1"/>
        <v>0</v>
      </c>
      <c r="H105" s="130" t="s">
        <v>949</v>
      </c>
    </row>
    <row r="106" spans="1:8" x14ac:dyDescent="0.2">
      <c r="A106" s="134">
        <v>5.1100000000000003</v>
      </c>
      <c r="B106" s="135" t="s">
        <v>594</v>
      </c>
      <c r="C106" s="101">
        <v>0</v>
      </c>
      <c r="D106" s="100">
        <v>0</v>
      </c>
      <c r="E106" s="101">
        <v>0</v>
      </c>
      <c r="F106" s="101">
        <v>0</v>
      </c>
      <c r="G106" s="133">
        <f t="shared" si="1"/>
        <v>0</v>
      </c>
      <c r="H106" s="130" t="s">
        <v>949</v>
      </c>
    </row>
    <row r="107" spans="1:8" x14ac:dyDescent="0.2">
      <c r="A107" s="134">
        <v>5.12</v>
      </c>
      <c r="B107" s="135" t="s">
        <v>595</v>
      </c>
      <c r="C107" s="101">
        <v>0</v>
      </c>
      <c r="D107" s="100">
        <v>0</v>
      </c>
      <c r="E107" s="101">
        <v>0</v>
      </c>
      <c r="F107" s="101">
        <v>0</v>
      </c>
      <c r="G107" s="133">
        <f t="shared" si="1"/>
        <v>0</v>
      </c>
      <c r="H107" s="130" t="s">
        <v>949</v>
      </c>
    </row>
    <row r="108" spans="1:8" x14ac:dyDescent="0.2">
      <c r="A108" s="134">
        <v>6.01</v>
      </c>
      <c r="B108" s="135" t="s">
        <v>596</v>
      </c>
      <c r="C108" s="101">
        <v>0</v>
      </c>
      <c r="D108" s="100">
        <v>0</v>
      </c>
      <c r="E108" s="101">
        <v>0</v>
      </c>
      <c r="F108" s="101">
        <v>0</v>
      </c>
      <c r="G108" s="133">
        <f t="shared" si="1"/>
        <v>0</v>
      </c>
      <c r="H108" s="130" t="s">
        <v>949</v>
      </c>
    </row>
    <row r="109" spans="1:8" x14ac:dyDescent="0.2">
      <c r="A109" s="134">
        <v>6.02</v>
      </c>
      <c r="B109" s="135" t="s">
        <v>597</v>
      </c>
      <c r="C109" s="101">
        <v>0</v>
      </c>
      <c r="D109" s="100">
        <v>0</v>
      </c>
      <c r="E109" s="101">
        <v>0</v>
      </c>
      <c r="F109" s="101">
        <v>0</v>
      </c>
      <c r="G109" s="133">
        <f t="shared" si="1"/>
        <v>0</v>
      </c>
      <c r="H109" s="130" t="s">
        <v>949</v>
      </c>
    </row>
    <row r="110" spans="1:8" x14ac:dyDescent="0.2">
      <c r="A110" s="134">
        <v>6.03</v>
      </c>
      <c r="B110" s="135" t="s">
        <v>598</v>
      </c>
      <c r="C110" s="101">
        <v>0</v>
      </c>
      <c r="D110" s="100">
        <v>0</v>
      </c>
      <c r="E110" s="101">
        <v>0</v>
      </c>
      <c r="F110" s="101">
        <v>0</v>
      </c>
      <c r="G110" s="133">
        <f t="shared" si="1"/>
        <v>0</v>
      </c>
      <c r="H110" s="130" t="s">
        <v>949</v>
      </c>
    </row>
    <row r="111" spans="1:8" x14ac:dyDescent="0.2">
      <c r="A111" s="134">
        <v>6.04</v>
      </c>
      <c r="B111" s="135" t="s">
        <v>599</v>
      </c>
      <c r="C111" s="101">
        <v>0</v>
      </c>
      <c r="D111" s="100">
        <v>0</v>
      </c>
      <c r="E111" s="101">
        <v>0</v>
      </c>
      <c r="F111" s="101">
        <v>0</v>
      </c>
      <c r="G111" s="133">
        <f t="shared" si="1"/>
        <v>0</v>
      </c>
      <c r="H111" s="130" t="s">
        <v>949</v>
      </c>
    </row>
    <row r="112" spans="1:8" x14ac:dyDescent="0.2">
      <c r="A112" s="134">
        <v>6.05</v>
      </c>
      <c r="B112" s="135" t="s">
        <v>600</v>
      </c>
      <c r="C112" s="101">
        <v>0</v>
      </c>
      <c r="D112" s="100">
        <v>0</v>
      </c>
      <c r="E112" s="101">
        <v>0</v>
      </c>
      <c r="F112" s="101">
        <v>0</v>
      </c>
      <c r="G112" s="133">
        <f t="shared" si="1"/>
        <v>0</v>
      </c>
      <c r="H112" s="130" t="s">
        <v>949</v>
      </c>
    </row>
    <row r="113" spans="1:8" x14ac:dyDescent="0.2">
      <c r="A113" s="134">
        <v>6.06</v>
      </c>
      <c r="B113" s="135" t="s">
        <v>601</v>
      </c>
      <c r="C113" s="101">
        <v>0</v>
      </c>
      <c r="D113" s="100">
        <v>0</v>
      </c>
      <c r="E113" s="101">
        <v>0</v>
      </c>
      <c r="F113" s="101">
        <v>0</v>
      </c>
      <c r="G113" s="133">
        <f t="shared" si="1"/>
        <v>0</v>
      </c>
      <c r="H113" s="130" t="s">
        <v>949</v>
      </c>
    </row>
    <row r="114" spans="1:8" x14ac:dyDescent="0.2">
      <c r="A114" s="134">
        <v>6.07</v>
      </c>
      <c r="B114" s="135" t="s">
        <v>602</v>
      </c>
      <c r="C114" s="101">
        <v>0</v>
      </c>
      <c r="D114" s="100">
        <v>0</v>
      </c>
      <c r="E114" s="101">
        <v>0</v>
      </c>
      <c r="F114" s="101">
        <v>0</v>
      </c>
      <c r="G114" s="133">
        <f t="shared" si="1"/>
        <v>0</v>
      </c>
      <c r="H114" s="130" t="s">
        <v>949</v>
      </c>
    </row>
    <row r="115" spans="1:8" x14ac:dyDescent="0.2">
      <c r="A115" s="134">
        <v>6.08</v>
      </c>
      <c r="B115" s="135" t="s">
        <v>603</v>
      </c>
      <c r="C115" s="101">
        <v>0</v>
      </c>
      <c r="D115" s="100">
        <v>0</v>
      </c>
      <c r="E115" s="101">
        <v>0</v>
      </c>
      <c r="F115" s="101">
        <v>0</v>
      </c>
      <c r="G115" s="133">
        <f t="shared" si="1"/>
        <v>0</v>
      </c>
      <c r="H115" s="130" t="s">
        <v>949</v>
      </c>
    </row>
    <row r="116" spans="1:8" x14ac:dyDescent="0.2">
      <c r="A116" s="134">
        <v>6.09</v>
      </c>
      <c r="B116" s="135" t="s">
        <v>604</v>
      </c>
      <c r="C116" s="101">
        <v>0</v>
      </c>
      <c r="D116" s="100">
        <v>0</v>
      </c>
      <c r="E116" s="101">
        <v>0</v>
      </c>
      <c r="F116" s="101">
        <v>0</v>
      </c>
      <c r="G116" s="133">
        <f t="shared" si="1"/>
        <v>0</v>
      </c>
      <c r="H116" s="130" t="s">
        <v>949</v>
      </c>
    </row>
    <row r="117" spans="1:8" x14ac:dyDescent="0.2">
      <c r="A117" s="136">
        <v>6.1</v>
      </c>
      <c r="B117" s="135" t="s">
        <v>605</v>
      </c>
      <c r="C117" s="101">
        <v>0</v>
      </c>
      <c r="D117" s="100">
        <v>0</v>
      </c>
      <c r="E117" s="101">
        <v>0</v>
      </c>
      <c r="F117" s="101">
        <v>0</v>
      </c>
      <c r="G117" s="133">
        <f t="shared" si="1"/>
        <v>0</v>
      </c>
      <c r="H117" s="130" t="s">
        <v>949</v>
      </c>
    </row>
    <row r="118" spans="1:8" x14ac:dyDescent="0.2">
      <c r="A118" s="134">
        <v>6.11</v>
      </c>
      <c r="B118" s="135" t="s">
        <v>606</v>
      </c>
      <c r="C118" s="101">
        <v>0</v>
      </c>
      <c r="D118" s="100">
        <v>0</v>
      </c>
      <c r="E118" s="101">
        <v>0</v>
      </c>
      <c r="F118" s="101">
        <v>0</v>
      </c>
      <c r="G118" s="133">
        <f t="shared" si="1"/>
        <v>0</v>
      </c>
      <c r="H118" s="130" t="s">
        <v>949</v>
      </c>
    </row>
    <row r="119" spans="1:8" x14ac:dyDescent="0.2">
      <c r="A119" s="134">
        <v>6.12</v>
      </c>
      <c r="B119" s="135" t="s">
        <v>607</v>
      </c>
      <c r="C119" s="101">
        <v>0</v>
      </c>
      <c r="D119" s="100">
        <v>0</v>
      </c>
      <c r="E119" s="101">
        <v>0</v>
      </c>
      <c r="F119" s="101">
        <v>0</v>
      </c>
      <c r="G119" s="133">
        <f t="shared" si="1"/>
        <v>0</v>
      </c>
      <c r="H119" s="130" t="s">
        <v>949</v>
      </c>
    </row>
    <row r="120" spans="1:8" x14ac:dyDescent="0.2">
      <c r="A120" s="134">
        <v>6.13</v>
      </c>
      <c r="B120" s="135" t="s">
        <v>608</v>
      </c>
      <c r="C120" s="101">
        <v>0</v>
      </c>
      <c r="D120" s="100">
        <v>0</v>
      </c>
      <c r="E120" s="101">
        <v>0</v>
      </c>
      <c r="F120" s="101">
        <v>0</v>
      </c>
      <c r="G120" s="133">
        <f t="shared" si="1"/>
        <v>0</v>
      </c>
      <c r="H120" s="130" t="s">
        <v>949</v>
      </c>
    </row>
    <row r="121" spans="1:8" x14ac:dyDescent="0.2">
      <c r="A121" s="134">
        <v>6.14</v>
      </c>
      <c r="B121" s="135" t="s">
        <v>609</v>
      </c>
      <c r="C121" s="101">
        <v>0</v>
      </c>
      <c r="D121" s="100">
        <v>0</v>
      </c>
      <c r="E121" s="101">
        <v>0</v>
      </c>
      <c r="F121" s="101">
        <v>0</v>
      </c>
      <c r="G121" s="133">
        <f t="shared" si="1"/>
        <v>0</v>
      </c>
      <c r="H121" s="130" t="s">
        <v>949</v>
      </c>
    </row>
    <row r="122" spans="1:8" x14ac:dyDescent="0.2">
      <c r="A122" s="134">
        <v>6.15</v>
      </c>
      <c r="B122" s="135" t="s">
        <v>610</v>
      </c>
      <c r="C122" s="101">
        <v>0</v>
      </c>
      <c r="D122" s="100">
        <v>0</v>
      </c>
      <c r="E122" s="101">
        <v>0</v>
      </c>
      <c r="F122" s="101">
        <v>0</v>
      </c>
      <c r="G122" s="133">
        <f t="shared" si="1"/>
        <v>0</v>
      </c>
      <c r="H122" s="130" t="s">
        <v>949</v>
      </c>
    </row>
    <row r="123" spans="1:8" x14ac:dyDescent="0.2">
      <c r="A123" s="134">
        <v>6.16</v>
      </c>
      <c r="B123" s="135" t="s">
        <v>611</v>
      </c>
      <c r="C123" s="101">
        <v>0</v>
      </c>
      <c r="D123" s="100">
        <v>0</v>
      </c>
      <c r="E123" s="101">
        <v>0</v>
      </c>
      <c r="F123" s="101">
        <v>0</v>
      </c>
      <c r="G123" s="133">
        <f t="shared" si="1"/>
        <v>0</v>
      </c>
      <c r="H123" s="130" t="s">
        <v>949</v>
      </c>
    </row>
    <row r="124" spans="1:8" x14ac:dyDescent="0.2">
      <c r="A124" s="134">
        <v>6.17</v>
      </c>
      <c r="B124" s="135" t="s">
        <v>612</v>
      </c>
      <c r="C124" s="101">
        <v>0</v>
      </c>
      <c r="D124" s="100">
        <v>0</v>
      </c>
      <c r="E124" s="101">
        <v>0</v>
      </c>
      <c r="F124" s="101">
        <v>0</v>
      </c>
      <c r="G124" s="133">
        <f t="shared" si="1"/>
        <v>0</v>
      </c>
      <c r="H124" s="130" t="s">
        <v>949</v>
      </c>
    </row>
    <row r="125" spans="1:8" x14ac:dyDescent="0.2">
      <c r="A125" s="134">
        <v>7.01</v>
      </c>
      <c r="B125" s="135" t="s">
        <v>613</v>
      </c>
      <c r="C125" s="101">
        <v>0</v>
      </c>
      <c r="D125" s="100">
        <v>0</v>
      </c>
      <c r="E125" s="101">
        <v>0</v>
      </c>
      <c r="F125" s="101">
        <v>0</v>
      </c>
      <c r="G125" s="133">
        <f t="shared" si="1"/>
        <v>0</v>
      </c>
      <c r="H125" s="130" t="s">
        <v>949</v>
      </c>
    </row>
    <row r="126" spans="1:8" x14ac:dyDescent="0.2">
      <c r="A126" s="134">
        <v>8.01</v>
      </c>
      <c r="B126" s="135" t="s">
        <v>614</v>
      </c>
      <c r="C126" s="101">
        <v>0</v>
      </c>
      <c r="D126" s="100">
        <v>0</v>
      </c>
      <c r="E126" s="101">
        <v>0</v>
      </c>
      <c r="F126" s="101">
        <v>0</v>
      </c>
      <c r="G126" s="133">
        <f t="shared" si="1"/>
        <v>0</v>
      </c>
      <c r="H126" s="130" t="s">
        <v>949</v>
      </c>
    </row>
    <row r="127" spans="1:8" x14ac:dyDescent="0.2">
      <c r="A127" s="97">
        <v>8.02</v>
      </c>
      <c r="B127" s="96" t="s">
        <v>615</v>
      </c>
      <c r="C127" s="94">
        <v>0</v>
      </c>
      <c r="D127" s="93">
        <v>0</v>
      </c>
      <c r="E127" s="94">
        <v>0</v>
      </c>
      <c r="F127" s="94">
        <v>0</v>
      </c>
      <c r="G127" s="137">
        <f t="shared" si="1"/>
        <v>0</v>
      </c>
      <c r="H127" s="138" t="s">
        <v>949</v>
      </c>
    </row>
  </sheetData>
  <sheetProtection selectLockedCells="1"/>
  <mergeCells count="4">
    <mergeCell ref="C1:D1"/>
    <mergeCell ref="A2:B2"/>
    <mergeCell ref="G2:H2"/>
    <mergeCell ref="A1:B1"/>
  </mergeCells>
  <dataValidations count="1">
    <dataValidation type="list" allowBlank="1" showInputMessage="1" showErrorMessage="1" sqref="C4:F127">
      <formula1>"0,1,2,3,4,5"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4" orientation="landscape" r:id="rId1"/>
  <headerFooter>
    <oddHeader>&amp;LContractors&amp;RDefinition of criticality of categories</oddHeader>
    <oddFooter>&amp;L&amp;F&amp;C&amp;P&amp;R&amp;D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C40BBEF88CB148920D9606FC3FF704" ma:contentTypeVersion="1" ma:contentTypeDescription="Create a new document." ma:contentTypeScope="" ma:versionID="1ac1d62059f04d0991c74fa6c45c956f">
  <xsd:schema xmlns:xsd="http://www.w3.org/2001/XMLSchema" xmlns:xs="http://www.w3.org/2001/XMLSchema" xmlns:p="http://schemas.microsoft.com/office/2006/metadata/properties" xmlns:ns2="760bf447-eca2-4158-9edb-1759c24034fe" targetNamespace="http://schemas.microsoft.com/office/2006/metadata/properties" ma:root="true" ma:fieldsID="fb143d62fbba9dd6dff1e6dcc74ec889" ns2:_="">
    <xsd:import namespace="760bf447-eca2-4158-9edb-1759c24034f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bf447-eca2-4158-9edb-1759c24034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0B20B7F-6204-4E7A-894A-3FAF08F1C52F}"/>
</file>

<file path=customXml/itemProps2.xml><?xml version="1.0" encoding="utf-8"?>
<ds:datastoreItem xmlns:ds="http://schemas.openxmlformats.org/officeDocument/2006/customXml" ds:itemID="{434740E3-558F-4505-91BB-6E3E80D2593D}"/>
</file>

<file path=customXml/itemProps3.xml><?xml version="1.0" encoding="utf-8"?>
<ds:datastoreItem xmlns:ds="http://schemas.openxmlformats.org/officeDocument/2006/customXml" ds:itemID="{15DD2D39-DE63-4561-B3C3-1D7F978EC13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PQ Questionnaire Instructions</vt:lpstr>
      <vt:lpstr>PQ Questionnaire</vt:lpstr>
      <vt:lpstr>Currency Data</vt:lpstr>
      <vt:lpstr>Country Rating</vt:lpstr>
      <vt:lpstr>Industries</vt:lpstr>
      <vt:lpstr>Industry Financial Info</vt:lpstr>
      <vt:lpstr>Automatic Disqualifiers</vt:lpstr>
      <vt:lpstr>Category Contractors</vt:lpstr>
      <vt:lpstr>Category Vendors</vt:lpstr>
      <vt:lpstr>Category Consolidated</vt:lpstr>
      <vt:lpstr>Category</vt:lpstr>
      <vt:lpstr>Calender</vt:lpstr>
      <vt:lpstr>AFSYearCalc</vt:lpstr>
      <vt:lpstr>Category</vt:lpstr>
      <vt:lpstr>Category_Contractors</vt:lpstr>
      <vt:lpstr>Category_Vendors</vt:lpstr>
      <vt:lpstr>Country</vt:lpstr>
      <vt:lpstr>Currency</vt:lpstr>
      <vt:lpstr>'Category Contractors'!Print_Area</vt:lpstr>
      <vt:lpstr>'Category Vendors'!Print_Area</vt:lpstr>
      <vt:lpstr>'Category Contractors'!Print_Titles</vt:lpstr>
      <vt:lpstr>'Category Vendors'!Print_Titles</vt:lpstr>
    </vt:vector>
  </TitlesOfParts>
  <Company>The Boston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Bergman Christopher</dc:creator>
  <cp:lastModifiedBy>Administrator</cp:lastModifiedBy>
  <cp:lastPrinted>2011-01-31T17:01:28Z</cp:lastPrinted>
  <dcterms:created xsi:type="dcterms:W3CDTF">2011-01-23T10:23:06Z</dcterms:created>
  <dcterms:modified xsi:type="dcterms:W3CDTF">2020-07-26T06:43:07Z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0x01010007C40BBEF88CB148920D9606FC3FF704</vt:lpwstr>
  </property>
</Properties>
</file>